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rought Outreach\Fees\"/>
    </mc:Choice>
  </mc:AlternateContent>
  <workbookProtection workbookAlgorithmName="SHA-512" workbookHashValue="OXd/79hOmJt8G5ARSgf3qKFkOq2dTXb758UD5n4c3dZKXmKCLy9mOZAGmNRrtS/vdxU1sMh3rW6xAkAMscol1w==" workbookSaltValue="N6XmIJ5W+TJUJBXsL5oqYQ==" workbookSpinCount="100000" lockStructure="1"/>
  <bookViews>
    <workbookView xWindow="0" yWindow="495" windowWidth="16695" windowHeight="9450"/>
  </bookViews>
  <sheets>
    <sheet name="Drought Penalty &amp; Rate" sheetId="6" r:id="rId1"/>
    <sheet name="_SSC" sheetId="4" state="veryHidden" r:id="rId2"/>
  </sheets>
  <externalReferences>
    <externalReference r:id="rId3"/>
  </externalReferences>
  <definedNames>
    <definedName name="Curr_T1">'Drought Penalty &amp; Rate'!$G$19</definedName>
    <definedName name="Curr_T2">'Drought Penalty &amp; Rate'!$G$20</definedName>
    <definedName name="Curr_T3">'Drought Penalty &amp; Rate'!$G$21</definedName>
    <definedName name="Curr_T4">'Drought Penalty &amp; Rate'!$G$22</definedName>
    <definedName name="Penalty_Winter_T1">'Drought Penalty &amp; Rate'!$E$29</definedName>
    <definedName name="Penalty_Winter_T2">'Drought Penalty &amp; Rate'!$E$30</definedName>
    <definedName name="Penalty_Winter_T3">'Drought Penalty &amp; Rate'!$E$31</definedName>
    <definedName name="Penalty_Winter_T4">'Drought Penalty &amp; Rate'!$E$32</definedName>
    <definedName name="Programs">[1]Sheet2!$B$19:$B$20</definedName>
    <definedName name="Proposed_T1">'Drought Penalty &amp; Rate'!$J$19</definedName>
    <definedName name="Proposed_T2">'Drought Penalty &amp; Rate'!$J$20</definedName>
    <definedName name="Proposed_T3">'Drought Penalty &amp; Rate'!$J$21</definedName>
    <definedName name="Proposed_T4">'Drought Penalty &amp; Rate'!$J$22</definedName>
    <definedName name="Summer1_hi">'Drought Penalty &amp; Rate'!$I$29</definedName>
    <definedName name="Summer1_low">'Drought Penalty &amp; Rate'!$H$29</definedName>
    <definedName name="Summer2_hi">'Drought Penalty &amp; Rate'!$I$30</definedName>
    <definedName name="Summer2_low">'Drought Penalty &amp; Rate'!$H$30</definedName>
    <definedName name="Summer3_hi">'Drought Penalty &amp; Rate'!$I$31</definedName>
    <definedName name="Summer3_low">'Drought Penalty &amp; Rate'!$H$31</definedName>
    <definedName name="Summer4_low">'Drought Penalty &amp; Rate'!$H$32</definedName>
    <definedName name="Winter1_hi">'Drought Penalty &amp; Rate'!$C$29</definedName>
    <definedName name="Winter1_low">'Drought Penalty &amp; Rate'!$B$29</definedName>
    <definedName name="Winter2_hi">'Drought Penalty &amp; Rate'!$C$30</definedName>
    <definedName name="Winter2_low">'Drought Penalty &amp; Rate'!$B$30</definedName>
    <definedName name="Winter3_hi">'Drought Penalty &amp; Rate'!$C$31</definedName>
    <definedName name="Winter3_low">'Drought Penalty &amp; Rate'!$B$31</definedName>
    <definedName name="Winter4_low">'Drought Penalty &amp; Rate'!$B$32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6" l="1"/>
  <c r="K31" i="6"/>
  <c r="J31" i="6"/>
  <c r="D31" i="6"/>
  <c r="F31" i="6" s="1"/>
  <c r="J30" i="6"/>
  <c r="L30" i="6" s="1"/>
  <c r="D30" i="6"/>
  <c r="F30" i="6" s="1"/>
  <c r="J29" i="6"/>
  <c r="L29" i="6" s="1"/>
  <c r="M29" i="6" s="1"/>
  <c r="D29" i="6"/>
  <c r="F29" i="6" s="1"/>
  <c r="G29" i="6" s="1"/>
  <c r="D50" i="6"/>
  <c r="D51" i="6" s="1"/>
  <c r="S22" i="6"/>
  <c r="P22" i="6"/>
  <c r="S21" i="6"/>
  <c r="P21" i="6"/>
  <c r="O21" i="6"/>
  <c r="F21" i="6"/>
  <c r="K21" i="6" s="1"/>
  <c r="S20" i="6"/>
  <c r="P20" i="6"/>
  <c r="O20" i="6"/>
  <c r="F20" i="6"/>
  <c r="K20" i="6" s="1"/>
  <c r="S19" i="6"/>
  <c r="P19" i="6"/>
  <c r="O19" i="6"/>
  <c r="F19" i="6"/>
  <c r="K19" i="6" s="1"/>
  <c r="L19" i="6" s="1"/>
  <c r="S17" i="6"/>
  <c r="M15" i="6"/>
  <c r="M14" i="6"/>
  <c r="M13" i="6"/>
  <c r="M12" i="6"/>
  <c r="M11" i="6"/>
  <c r="M10" i="6"/>
  <c r="M9" i="6"/>
  <c r="M8" i="6"/>
  <c r="M7" i="6"/>
  <c r="M6" i="6"/>
  <c r="J5" i="6"/>
  <c r="N5" i="6" s="1"/>
  <c r="I5" i="6"/>
  <c r="M5" i="6" s="1"/>
  <c r="H5" i="6"/>
  <c r="L5" i="6" s="1"/>
  <c r="Q21" i="6" l="1"/>
  <c r="J32" i="6"/>
  <c r="L31" i="6"/>
  <c r="G30" i="6"/>
  <c r="M30" i="6"/>
  <c r="D32" i="6"/>
  <c r="Q20" i="6"/>
  <c r="T20" i="6"/>
  <c r="O22" i="6"/>
  <c r="Q19" i="6"/>
  <c r="R19" i="6" s="1"/>
  <c r="T21" i="6"/>
  <c r="L20" i="6"/>
  <c r="L21" i="6" s="1"/>
  <c r="T19" i="6"/>
  <c r="U19" i="6" s="1"/>
  <c r="F22" i="6"/>
  <c r="H19" i="6"/>
  <c r="I19" i="6" s="1"/>
  <c r="H20" i="6"/>
  <c r="H21" i="6"/>
  <c r="D53" i="6" l="1"/>
  <c r="G31" i="6"/>
  <c r="D54" i="6" s="1"/>
  <c r="R20" i="6"/>
  <c r="R21" i="6" s="1"/>
  <c r="M31" i="6"/>
  <c r="U20" i="6"/>
  <c r="U21" i="6" s="1"/>
  <c r="I20" i="6"/>
  <c r="I21" i="6" s="1"/>
  <c r="D55" i="6" l="1"/>
</calcChain>
</file>

<file path=xl/sharedStrings.xml><?xml version="1.0" encoding="utf-8"?>
<sst xmlns="http://schemas.openxmlformats.org/spreadsheetml/2006/main" count="80" uniqueCount="44">
  <si>
    <t>Winter</t>
  </si>
  <si>
    <t>Summer</t>
  </si>
  <si>
    <t>Tier</t>
  </si>
  <si>
    <t>Cuml</t>
  </si>
  <si>
    <t>December - May</t>
  </si>
  <si>
    <t>How much do I use in gallons?</t>
  </si>
  <si>
    <t>Tiers</t>
  </si>
  <si>
    <t>Chgs</t>
  </si>
  <si>
    <t>Tier Range CCF</t>
  </si>
  <si>
    <t>CCFs in Tier</t>
  </si>
  <si>
    <t>{"IsHide":false,"SheetId":0,"Name":"Sheet1","HiddenRow":0,"VisibleRange":"","SheetTheme":{"TabColor":"","BodyColor":"","BodyImage":""}}</t>
  </si>
  <si>
    <t>{"IsHide":true,"SheetId":0,"Name":"Sheet2","HiddenRow":0,"VisibleRange":"","SheetTheme":{"TabColor":"","BodyColor":"","BodyImage":""}}</t>
  </si>
  <si>
    <t>{"IsHide":true,"SheetId":0,"Name":"Sheet3","HiddenRow":0,"VisibleRange":"","SheetTheme":{"TabColor":"","BodyColor":"","BodyImage":""}}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</si>
  <si>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All","Reset":"Reset","Update":"Update","Back":"Back"},"BrowserAndLocation":{"Browsers":[],"ConversionPath":"U:\\Converted Spreadsheets"},"AdvancedSettingsModels":[],"Dropbox":{"AccessToken":"","AccessSecret":""},"SpreadsheetServer":{"Username":"","Password":"","ServerUrl":""},"ConfigureSubmitDefault":{"Email":"edetwiler@marinwater.org"},"MessageBubble":{"Close":false,"TopMsg":0},"CustomizeTheme":{"Theme":""}}</t>
  </si>
  <si>
    <t>{"ButtonStyle":0,"Name":"","HideSscPoweredlogo":false,"LiveShare":{"Enable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edetwiler@marinwater.org","IsFreeService":false,"IsAdvanceService":true,"IsDemonstrationService":false,"AfterSuccessfulSubmit":"","AfterFailSubmit":"","AfterCancelWizard":"","IsUseOwnWebServer":false,"OwnWebServerURL":"","OwnWebServerTarget":"","SubmitTarget":0},"Flavor":0,"Edition":3,"IgnoreBgInputCell":false,"ResponsiveDesignSetting":{"Disabled":false}}</t>
  </si>
  <si>
    <t>Average Gallons per Day</t>
  </si>
  <si>
    <t>Enter your bimonthly usage in units*
*1 unit or CCF (hundred cubic feet) = 748 gallons</t>
  </si>
  <si>
    <t>Drought Penalty</t>
  </si>
  <si>
    <t>Single Family Residential</t>
  </si>
  <si>
    <t>Yes</t>
  </si>
  <si>
    <t>No</t>
  </si>
  <si>
    <t>Fixed Service Charge</t>
  </si>
  <si>
    <t>Watershed Fee</t>
  </si>
  <si>
    <t>CMF - Bi Monthly</t>
  </si>
  <si>
    <t>Meter Size</t>
  </si>
  <si>
    <t>FY 2021 (4/9/21)</t>
  </si>
  <si>
    <t>FY 2022 (7/5/21)</t>
  </si>
  <si>
    <t>FY 2023 (7/1/22)</t>
  </si>
  <si>
    <t>5/8”</t>
  </si>
  <si>
    <t>3/4"</t>
  </si>
  <si>
    <t>1"</t>
  </si>
  <si>
    <t>1.5"</t>
  </si>
  <si>
    <t>2"</t>
  </si>
  <si>
    <t>3"</t>
  </si>
  <si>
    <t>4"</t>
  </si>
  <si>
    <t>6"</t>
  </si>
  <si>
    <t>8"</t>
  </si>
  <si>
    <t>10”</t>
  </si>
  <si>
    <t>Tier Rates</t>
  </si>
  <si>
    <t>To calculate your water bill, please input the following information in:</t>
  </si>
  <si>
    <t>Blue Fields</t>
  </si>
  <si>
    <t>Water Service Tier Charges - Based on Usage</t>
  </si>
  <si>
    <t xml:space="preserve">Drought Penalty Rate Calculator </t>
  </si>
  <si>
    <t>TOTAL Water Service Usage and Penalty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</si>
</sst>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95959"/>
      <name val="Tw Cen MT"/>
      <family val="2"/>
    </font>
    <font>
      <b/>
      <sz val="11"/>
      <color rgb="FF595959"/>
      <name val="Tw Cen MT"/>
      <family val="2"/>
    </font>
    <font>
      <b/>
      <i/>
      <sz val="11"/>
      <color theme="5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24"/>
      <color theme="5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24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sz val="12"/>
      <color rgb="FFC6522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/>
    </xf>
    <xf numFmtId="7" fontId="0" fillId="4" borderId="0" xfId="1" applyNumberFormat="1" applyFont="1" applyFill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right" indent="2"/>
    </xf>
    <xf numFmtId="0" fontId="2" fillId="2" borderId="0" xfId="0" applyFont="1" applyFill="1" applyBorder="1" applyAlignment="1">
      <alignment horizontal="left"/>
    </xf>
    <xf numFmtId="43" fontId="0" fillId="0" borderId="0" xfId="0" applyNumberFormat="1" applyBorder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 applyProtection="1"/>
    <xf numFmtId="43" fontId="0" fillId="0" borderId="0" xfId="1" applyFont="1" applyFill="1" applyBorder="1" applyProtection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3"/>
    </xf>
    <xf numFmtId="0" fontId="2" fillId="0" borderId="0" xfId="0" applyFont="1" applyBorder="1" applyAlignment="1"/>
    <xf numFmtId="0" fontId="7" fillId="0" borderId="0" xfId="0" applyFont="1" applyBorder="1" applyAlignment="1"/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3" fontId="13" fillId="0" borderId="0" xfId="1" applyFont="1" applyBorder="1"/>
    <xf numFmtId="43" fontId="13" fillId="0" borderId="0" xfId="1" applyFont="1" applyBorder="1" applyAlignment="1">
      <alignment horizontal="right" vertical="center" wrapText="1"/>
    </xf>
    <xf numFmtId="43" fontId="0" fillId="0" borderId="0" xfId="1" applyFont="1" applyBorder="1"/>
    <xf numFmtId="14" fontId="14" fillId="2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/>
    <xf numFmtId="14" fontId="2" fillId="3" borderId="0" xfId="0" applyNumberFormat="1" applyFont="1" applyFill="1" applyBorder="1" applyAlignment="1">
      <alignment horizontal="center"/>
    </xf>
    <xf numFmtId="7" fontId="0" fillId="6" borderId="0" xfId="1" applyNumberFormat="1" applyFont="1" applyFill="1" applyBorder="1"/>
    <xf numFmtId="0" fontId="7" fillId="0" borderId="0" xfId="0" applyFont="1" applyFill="1" applyBorder="1" applyProtection="1"/>
    <xf numFmtId="0" fontId="16" fillId="0" borderId="0" xfId="0" applyFont="1" applyFill="1" applyBorder="1" applyProtection="1"/>
    <xf numFmtId="0" fontId="0" fillId="0" borderId="0" xfId="0" applyFill="1" applyBorder="1" applyAlignment="1"/>
    <xf numFmtId="0" fontId="17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Protection="1"/>
    <xf numFmtId="0" fontId="15" fillId="7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indent="2"/>
    </xf>
    <xf numFmtId="0" fontId="20" fillId="0" borderId="0" xfId="0" applyFont="1" applyFill="1" applyBorder="1" applyAlignment="1">
      <alignment horizontal="right" vertical="center" indent="2"/>
    </xf>
    <xf numFmtId="0" fontId="10" fillId="0" borderId="0" xfId="0" applyFont="1" applyFill="1" applyBorder="1" applyAlignment="1" applyProtection="1">
      <alignment horizontal="center" vertical="center"/>
    </xf>
    <xf numFmtId="14" fontId="2" fillId="3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37" fontId="9" fillId="5" borderId="1" xfId="1" applyNumberFormat="1" applyFont="1" applyFill="1" applyBorder="1" applyAlignment="1">
      <alignment horizontal="center" vertical="center"/>
    </xf>
    <xf numFmtId="37" fontId="9" fillId="5" borderId="2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0" fontId="15" fillId="7" borderId="11" xfId="0" applyFont="1" applyFill="1" applyBorder="1" applyAlignment="1" applyProtection="1">
      <alignment horizontal="center" vertical="center"/>
      <protection locked="0"/>
    </xf>
    <xf numFmtId="37" fontId="9" fillId="5" borderId="5" xfId="1" applyNumberFormat="1" applyFont="1" applyFill="1" applyBorder="1" applyAlignment="1">
      <alignment horizontal="center" vertical="center"/>
    </xf>
    <xf numFmtId="37" fontId="9" fillId="5" borderId="6" xfId="1" applyNumberFormat="1" applyFont="1" applyFill="1" applyBorder="1" applyAlignment="1">
      <alignment horizontal="center" vertical="center"/>
    </xf>
    <xf numFmtId="164" fontId="9" fillId="5" borderId="1" xfId="2" applyNumberFormat="1" applyFont="1" applyFill="1" applyBorder="1" applyAlignment="1">
      <alignment horizontal="center" vertical="center" wrapText="1"/>
    </xf>
    <xf numFmtId="164" fontId="9" fillId="5" borderId="2" xfId="2" applyNumberFormat="1" applyFont="1" applyFill="1" applyBorder="1" applyAlignment="1">
      <alignment horizontal="center" vertical="center" wrapText="1"/>
    </xf>
    <xf numFmtId="164" fontId="20" fillId="5" borderId="10" xfId="2" applyNumberFormat="1" applyFont="1" applyFill="1" applyBorder="1" applyAlignment="1">
      <alignment horizontal="center" vertical="center"/>
    </xf>
    <xf numFmtId="164" fontId="21" fillId="5" borderId="3" xfId="2" applyNumberFormat="1" applyFont="1" applyFill="1" applyBorder="1" applyAlignment="1">
      <alignment horizontal="center" vertical="center" wrapText="1"/>
    </xf>
    <xf numFmtId="164" fontId="21" fillId="5" borderId="4" xfId="2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theme="1" tint="0.34998626667073579"/>
      </font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C65227"/>
      <color rgb="FF0000CC"/>
      <color rgb="FFFFFF00"/>
      <color rgb="FF006600"/>
      <color rgb="FF3366CC"/>
      <color rgb="FF000066"/>
      <color rgb="FF009999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15439</xdr:colOff>
      <xdr:row>0</xdr:row>
      <xdr:rowOff>0</xdr:rowOff>
    </xdr:from>
    <xdr:to>
      <xdr:col>2</xdr:col>
      <xdr:colOff>514568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9" y="0"/>
          <a:ext cx="1842154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4856</xdr:colOff>
      <xdr:row>0</xdr:row>
      <xdr:rowOff>0</xdr:rowOff>
    </xdr:from>
    <xdr:to>
      <xdr:col>2</xdr:col>
      <xdr:colOff>503985</xdr:colOff>
      <xdr:row>44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6" y="0"/>
          <a:ext cx="1842154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164040</xdr:rowOff>
    </xdr:from>
    <xdr:to>
      <xdr:col>5</xdr:col>
      <xdr:colOff>971550</xdr:colOff>
      <xdr:row>71</xdr:row>
      <xdr:rowOff>18455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86"/>
        <a:stretch/>
      </xdr:blipFill>
      <xdr:spPr>
        <a:xfrm>
          <a:off x="0" y="6291790"/>
          <a:ext cx="8559800" cy="616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\ADMIN\RATES\MMWD%20Rate%20Table\July%202021%20Rate%20Increase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ve July 2021"/>
      <sheetName val="Sheet2"/>
      <sheetName val="_SSC"/>
      <sheetName val="effective July 20"/>
    </sheetNames>
    <sheetDataSet>
      <sheetData sheetId="0"/>
      <sheetData sheetId="1">
        <row r="19">
          <cell r="B19" t="str">
            <v>Yes</v>
          </cell>
        </row>
        <row r="20">
          <cell r="B20" t="str">
            <v>No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Composite">
  <a:themeElements>
    <a:clrScheme name="Custom 3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24643F"/>
      </a:accent1>
      <a:accent2>
        <a:srgbClr val="0071B5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osit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os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showRowColHeaders="0" tabSelected="1" topLeftCell="A43" zoomScaleNormal="100" workbookViewId="0">
      <selection activeCell="D49" sqref="D49:E49"/>
    </sheetView>
  </sheetViews>
  <sheetFormatPr defaultColWidth="9.140625" defaultRowHeight="15" x14ac:dyDescent="0.25"/>
  <cols>
    <col min="1" max="1" width="9.140625" style="4"/>
    <col min="2" max="2" width="11" style="4" customWidth="1"/>
    <col min="3" max="3" width="64.28515625" style="4" customWidth="1"/>
    <col min="4" max="7" width="14.7109375" style="4" customWidth="1"/>
    <col min="8" max="8" width="11" style="4" customWidth="1"/>
    <col min="9" max="9" width="10.42578125" style="4" customWidth="1"/>
    <col min="10" max="10" width="9" style="4" bestFit="1" customWidth="1"/>
    <col min="11" max="11" width="9.140625" style="4"/>
    <col min="12" max="12" width="10.28515625" style="4" customWidth="1"/>
    <col min="13" max="13" width="11.42578125" style="4" customWidth="1"/>
    <col min="14" max="14" width="10.28515625" style="4" customWidth="1"/>
    <col min="15" max="15" width="10.42578125" style="4" bestFit="1" customWidth="1"/>
    <col min="16" max="16384" width="9.140625" style="4"/>
  </cols>
  <sheetData>
    <row r="1" spans="3:14" hidden="1" x14ac:dyDescent="0.25">
      <c r="D1" s="4" t="s">
        <v>19</v>
      </c>
    </row>
    <row r="2" spans="3:14" hidden="1" x14ac:dyDescent="0.25">
      <c r="D2" s="4" t="s">
        <v>20</v>
      </c>
    </row>
    <row r="3" spans="3:14" hidden="1" x14ac:dyDescent="0.25"/>
    <row r="4" spans="3:14" hidden="1" x14ac:dyDescent="0.25">
      <c r="D4" s="54" t="s">
        <v>21</v>
      </c>
      <c r="E4" s="54"/>
      <c r="F4" s="54"/>
      <c r="G4" s="5"/>
      <c r="H4" s="54" t="s">
        <v>22</v>
      </c>
      <c r="I4" s="54"/>
      <c r="J4" s="54"/>
      <c r="L4" s="54" t="s">
        <v>23</v>
      </c>
      <c r="M4" s="54"/>
      <c r="N4" s="54"/>
    </row>
    <row r="5" spans="3:14" s="23" customFormat="1" ht="30" hidden="1" x14ac:dyDescent="0.25">
      <c r="C5" s="23" t="s">
        <v>24</v>
      </c>
      <c r="D5" s="23" t="s">
        <v>25</v>
      </c>
      <c r="E5" s="23" t="s">
        <v>26</v>
      </c>
      <c r="F5" s="23" t="s">
        <v>27</v>
      </c>
      <c r="H5" s="23" t="str">
        <f>+D5</f>
        <v>FY 2021 (4/9/21)</v>
      </c>
      <c r="I5" s="23" t="str">
        <f>+E5</f>
        <v>FY 2022 (7/5/21)</v>
      </c>
      <c r="J5" s="23" t="str">
        <f>+F5</f>
        <v>FY 2023 (7/1/22)</v>
      </c>
      <c r="L5" s="23" t="str">
        <f>+H5</f>
        <v>FY 2021 (4/9/21)</v>
      </c>
      <c r="M5" s="23" t="str">
        <f>+I5</f>
        <v>FY 2022 (7/5/21)</v>
      </c>
      <c r="N5" s="23" t="str">
        <f>+J5</f>
        <v>FY 2023 (7/1/22)</v>
      </c>
    </row>
    <row r="6" spans="3:14" hidden="1" x14ac:dyDescent="0.25">
      <c r="C6" s="4" t="s">
        <v>28</v>
      </c>
      <c r="D6" s="24">
        <v>41.25</v>
      </c>
      <c r="E6" s="24">
        <v>42.9</v>
      </c>
      <c r="F6" s="24">
        <v>44.62</v>
      </c>
      <c r="G6" s="24"/>
      <c r="H6" s="25">
        <v>10.71</v>
      </c>
      <c r="I6" s="25">
        <v>11.14</v>
      </c>
      <c r="J6" s="25">
        <v>11.59</v>
      </c>
      <c r="K6" s="24"/>
      <c r="L6" s="26">
        <v>28.34</v>
      </c>
      <c r="M6" s="26">
        <f>ROUND(L6*1.032,2)</f>
        <v>29.25</v>
      </c>
      <c r="N6" s="26"/>
    </row>
    <row r="7" spans="3:14" hidden="1" x14ac:dyDescent="0.25">
      <c r="C7" s="4" t="s">
        <v>29</v>
      </c>
      <c r="D7" s="24">
        <v>52.77</v>
      </c>
      <c r="E7" s="24">
        <v>54.89</v>
      </c>
      <c r="F7" s="24">
        <v>57.09</v>
      </c>
      <c r="G7" s="24"/>
      <c r="H7" s="25">
        <v>12.8</v>
      </c>
      <c r="I7" s="25">
        <v>13.32</v>
      </c>
      <c r="J7" s="25">
        <v>13.86</v>
      </c>
      <c r="K7" s="24"/>
      <c r="L7" s="26">
        <v>42.5</v>
      </c>
      <c r="M7" s="26">
        <f t="shared" ref="M7:M15" si="0">ROUND(L7*1.032,2)</f>
        <v>43.86</v>
      </c>
      <c r="N7" s="26"/>
    </row>
    <row r="8" spans="3:14" hidden="1" x14ac:dyDescent="0.25">
      <c r="C8" s="4" t="s">
        <v>30</v>
      </c>
      <c r="D8" s="24">
        <v>75.81</v>
      </c>
      <c r="E8" s="24">
        <v>78.849999999999994</v>
      </c>
      <c r="F8" s="24">
        <v>82.01</v>
      </c>
      <c r="G8" s="24"/>
      <c r="H8" s="25">
        <v>16.96</v>
      </c>
      <c r="I8" s="25">
        <v>17.64</v>
      </c>
      <c r="J8" s="25">
        <v>18.350000000000001</v>
      </c>
      <c r="K8" s="24"/>
      <c r="L8" s="26">
        <v>70.84</v>
      </c>
      <c r="M8" s="26">
        <f t="shared" si="0"/>
        <v>73.11</v>
      </c>
      <c r="N8" s="26"/>
    </row>
    <row r="9" spans="3:14" hidden="1" x14ac:dyDescent="0.25">
      <c r="C9" s="4" t="s">
        <v>31</v>
      </c>
      <c r="D9" s="24">
        <v>133.41</v>
      </c>
      <c r="E9" s="24">
        <v>138.75</v>
      </c>
      <c r="F9" s="24">
        <v>144.30000000000001</v>
      </c>
      <c r="G9" s="24"/>
      <c r="H9" s="25">
        <v>27.37</v>
      </c>
      <c r="I9" s="25">
        <v>28.47</v>
      </c>
      <c r="J9" s="25">
        <v>29.61</v>
      </c>
      <c r="K9" s="24"/>
      <c r="L9" s="26">
        <v>141.69</v>
      </c>
      <c r="M9" s="26">
        <f t="shared" si="0"/>
        <v>146.22</v>
      </c>
      <c r="N9" s="26"/>
    </row>
    <row r="10" spans="3:14" hidden="1" x14ac:dyDescent="0.25">
      <c r="C10" s="4" t="s">
        <v>32</v>
      </c>
      <c r="D10" s="24">
        <v>202.51</v>
      </c>
      <c r="E10" s="24">
        <v>210.62</v>
      </c>
      <c r="F10" s="24">
        <v>219.05</v>
      </c>
      <c r="G10" s="24"/>
      <c r="H10" s="25">
        <v>39.86</v>
      </c>
      <c r="I10" s="25">
        <v>41.46</v>
      </c>
      <c r="J10" s="25">
        <v>43.12</v>
      </c>
      <c r="K10" s="24"/>
      <c r="L10" s="26">
        <v>226.71</v>
      </c>
      <c r="M10" s="26">
        <f t="shared" si="0"/>
        <v>233.96</v>
      </c>
      <c r="N10" s="26"/>
    </row>
    <row r="11" spans="3:14" hidden="1" x14ac:dyDescent="0.25">
      <c r="C11" s="4" t="s">
        <v>33</v>
      </c>
      <c r="D11" s="24">
        <v>421.38</v>
      </c>
      <c r="E11" s="24">
        <v>438.24</v>
      </c>
      <c r="F11" s="24">
        <v>455.77</v>
      </c>
      <c r="G11" s="24"/>
      <c r="H11" s="25">
        <v>79.42</v>
      </c>
      <c r="I11" s="25">
        <v>82.6</v>
      </c>
      <c r="J11" s="25">
        <v>85.91</v>
      </c>
      <c r="K11" s="24"/>
      <c r="L11" s="26">
        <v>495.92</v>
      </c>
      <c r="M11" s="26">
        <f t="shared" si="0"/>
        <v>511.79</v>
      </c>
      <c r="N11" s="26"/>
    </row>
    <row r="12" spans="3:14" hidden="1" x14ac:dyDescent="0.25">
      <c r="C12" s="4" t="s">
        <v>34</v>
      </c>
      <c r="D12" s="24">
        <v>743.92</v>
      </c>
      <c r="E12" s="24">
        <v>773.68</v>
      </c>
      <c r="F12" s="24">
        <v>804.63</v>
      </c>
      <c r="G12" s="24"/>
      <c r="H12" s="25">
        <v>137.72</v>
      </c>
      <c r="I12" s="25">
        <v>143.22999999999999</v>
      </c>
      <c r="J12" s="25">
        <v>148.96</v>
      </c>
      <c r="K12" s="24"/>
      <c r="L12" s="26">
        <v>892.67</v>
      </c>
      <c r="M12" s="26">
        <f t="shared" si="0"/>
        <v>921.24</v>
      </c>
      <c r="N12" s="26"/>
    </row>
    <row r="13" spans="3:14" hidden="1" x14ac:dyDescent="0.25">
      <c r="C13" s="4" t="s">
        <v>35</v>
      </c>
      <c r="D13" s="24">
        <v>1630.88</v>
      </c>
      <c r="E13" s="24">
        <v>1696.12</v>
      </c>
      <c r="F13" s="24">
        <v>1763.97</v>
      </c>
      <c r="G13" s="24"/>
      <c r="H13" s="25">
        <v>298.04000000000002</v>
      </c>
      <c r="I13" s="25">
        <v>309.97000000000003</v>
      </c>
      <c r="J13" s="25">
        <v>322.37</v>
      </c>
      <c r="K13" s="24"/>
      <c r="L13" s="26">
        <v>1983.72</v>
      </c>
      <c r="M13" s="26">
        <f t="shared" si="0"/>
        <v>2047.2</v>
      </c>
      <c r="N13" s="26"/>
    </row>
    <row r="14" spans="3:14" hidden="1" x14ac:dyDescent="0.25">
      <c r="C14" s="4" t="s">
        <v>36</v>
      </c>
      <c r="D14" s="24">
        <v>2782.78</v>
      </c>
      <c r="E14" s="24">
        <v>2894.1</v>
      </c>
      <c r="F14" s="24">
        <v>3009.87</v>
      </c>
      <c r="G14" s="24"/>
      <c r="H14" s="25">
        <v>506.25</v>
      </c>
      <c r="I14" s="25">
        <v>526.5</v>
      </c>
      <c r="J14" s="25">
        <v>547.55999999999995</v>
      </c>
      <c r="K14" s="24"/>
      <c r="L14" s="26">
        <v>3400.65</v>
      </c>
      <c r="M14" s="26">
        <f t="shared" si="0"/>
        <v>3509.47</v>
      </c>
      <c r="N14" s="26"/>
    </row>
    <row r="15" spans="3:14" hidden="1" x14ac:dyDescent="0.25">
      <c r="C15" s="4" t="s">
        <v>37</v>
      </c>
      <c r="D15" s="24">
        <v>4395.45</v>
      </c>
      <c r="E15" s="24">
        <v>4571.2700000000004</v>
      </c>
      <c r="F15" s="24">
        <v>4754.13</v>
      </c>
      <c r="G15" s="24"/>
      <c r="H15" s="25">
        <v>797.74</v>
      </c>
      <c r="I15" s="25">
        <v>829.65</v>
      </c>
      <c r="J15" s="25">
        <v>862.84</v>
      </c>
      <c r="K15" s="24"/>
      <c r="L15" s="26">
        <v>5384.38</v>
      </c>
      <c r="M15" s="26">
        <f t="shared" si="0"/>
        <v>5556.68</v>
      </c>
      <c r="N15" s="26"/>
    </row>
    <row r="16" spans="3:14" hidden="1" x14ac:dyDescent="0.25">
      <c r="I16" s="6"/>
      <c r="J16" s="7"/>
    </row>
    <row r="17" spans="1:22" ht="15.75" hidden="1" x14ac:dyDescent="0.25">
      <c r="D17" s="55" t="s">
        <v>0</v>
      </c>
      <c r="E17" s="55"/>
      <c r="F17" s="55"/>
      <c r="G17" s="27">
        <v>44295</v>
      </c>
      <c r="H17" s="22" t="s">
        <v>2</v>
      </c>
      <c r="I17" s="22" t="s">
        <v>3</v>
      </c>
      <c r="J17" s="27">
        <v>44382</v>
      </c>
      <c r="K17" s="22" t="s">
        <v>2</v>
      </c>
      <c r="L17" s="22" t="s">
        <v>3</v>
      </c>
      <c r="M17" s="28" t="s">
        <v>1</v>
      </c>
      <c r="N17" s="8"/>
      <c r="O17" s="8"/>
      <c r="P17" s="29">
        <v>44295</v>
      </c>
      <c r="Q17" s="21" t="s">
        <v>2</v>
      </c>
      <c r="R17" s="21" t="s">
        <v>3</v>
      </c>
      <c r="S17" s="29">
        <f>+J17</f>
        <v>44382</v>
      </c>
      <c r="T17" s="21" t="s">
        <v>2</v>
      </c>
      <c r="U17" s="21" t="s">
        <v>3</v>
      </c>
    </row>
    <row r="18" spans="1:22" hidden="1" x14ac:dyDescent="0.25">
      <c r="C18" s="9" t="s">
        <v>6</v>
      </c>
      <c r="D18" s="45" t="s">
        <v>8</v>
      </c>
      <c r="E18" s="45"/>
      <c r="F18" s="10" t="s">
        <v>9</v>
      </c>
      <c r="G18" s="22" t="s">
        <v>38</v>
      </c>
      <c r="H18" s="22" t="s">
        <v>7</v>
      </c>
      <c r="I18" s="22" t="s">
        <v>7</v>
      </c>
      <c r="J18" s="22" t="s">
        <v>38</v>
      </c>
      <c r="K18" s="22" t="s">
        <v>7</v>
      </c>
      <c r="L18" s="22" t="s">
        <v>7</v>
      </c>
      <c r="M18" s="46" t="s">
        <v>8</v>
      </c>
      <c r="N18" s="46"/>
      <c r="O18" s="8" t="s">
        <v>9</v>
      </c>
      <c r="P18" s="21" t="s">
        <v>38</v>
      </c>
      <c r="Q18" s="21" t="s">
        <v>7</v>
      </c>
      <c r="R18" s="21" t="s">
        <v>7</v>
      </c>
      <c r="S18" s="21" t="s">
        <v>38</v>
      </c>
      <c r="T18" s="21" t="s">
        <v>7</v>
      </c>
      <c r="U18" s="21" t="s">
        <v>7</v>
      </c>
    </row>
    <row r="19" spans="1:22" hidden="1" x14ac:dyDescent="0.25">
      <c r="C19" s="9">
        <v>1</v>
      </c>
      <c r="D19" s="2">
        <v>0</v>
      </c>
      <c r="E19" s="2">
        <v>21</v>
      </c>
      <c r="F19" s="2">
        <f>E19-D19</f>
        <v>21</v>
      </c>
      <c r="G19" s="30">
        <v>4.3600000000000003</v>
      </c>
      <c r="H19" s="30">
        <f>F19*G19</f>
        <v>91.56</v>
      </c>
      <c r="I19" s="30">
        <f>H19</f>
        <v>91.56</v>
      </c>
      <c r="J19" s="3">
        <v>4.54</v>
      </c>
      <c r="K19" s="3">
        <f>J19*F19</f>
        <v>95.34</v>
      </c>
      <c r="L19" s="3">
        <f>K19</f>
        <v>95.34</v>
      </c>
      <c r="M19" s="2">
        <v>0</v>
      </c>
      <c r="N19" s="2">
        <v>26</v>
      </c>
      <c r="O19" s="2">
        <f>N19-M19</f>
        <v>26</v>
      </c>
      <c r="P19" s="30">
        <f>+Curr_T1</f>
        <v>4.3600000000000003</v>
      </c>
      <c r="Q19" s="30">
        <f>O19*P19</f>
        <v>113.36000000000001</v>
      </c>
      <c r="R19" s="30">
        <f>Q19</f>
        <v>113.36000000000001</v>
      </c>
      <c r="S19" s="3">
        <f>Proposed_T1</f>
        <v>4.54</v>
      </c>
      <c r="T19" s="3">
        <f>S19*O19</f>
        <v>118.04</v>
      </c>
      <c r="U19" s="3">
        <f>T19</f>
        <v>118.04</v>
      </c>
      <c r="V19" s="11"/>
    </row>
    <row r="20" spans="1:22" hidden="1" x14ac:dyDescent="0.25">
      <c r="C20" s="9">
        <v>2</v>
      </c>
      <c r="D20" s="2">
        <v>22</v>
      </c>
      <c r="E20" s="2">
        <v>48</v>
      </c>
      <c r="F20" s="2">
        <f>E20-D20+1</f>
        <v>27</v>
      </c>
      <c r="G20" s="30">
        <v>7.56</v>
      </c>
      <c r="H20" s="30">
        <f>F20*G20</f>
        <v>204.11999999999998</v>
      </c>
      <c r="I20" s="30">
        <f>H20+I19</f>
        <v>295.67999999999995</v>
      </c>
      <c r="J20" s="3">
        <v>7.87</v>
      </c>
      <c r="K20" s="3">
        <f>J20*F20</f>
        <v>212.49</v>
      </c>
      <c r="L20" s="3">
        <f>K20+L19</f>
        <v>307.83000000000004</v>
      </c>
      <c r="M20" s="2">
        <v>27</v>
      </c>
      <c r="N20" s="2">
        <v>59</v>
      </c>
      <c r="O20" s="2">
        <f>N20-M20+1</f>
        <v>33</v>
      </c>
      <c r="P20" s="30">
        <f>+Curr_T2</f>
        <v>7.56</v>
      </c>
      <c r="Q20" s="30">
        <f>O20*P20</f>
        <v>249.48</v>
      </c>
      <c r="R20" s="30">
        <f>Q20+R19</f>
        <v>362.84000000000003</v>
      </c>
      <c r="S20" s="3">
        <f>Proposed_T2</f>
        <v>7.87</v>
      </c>
      <c r="T20" s="3">
        <f>S20*O20</f>
        <v>259.70999999999998</v>
      </c>
      <c r="U20" s="3">
        <f>T20+U19</f>
        <v>377.75</v>
      </c>
      <c r="V20" s="11"/>
    </row>
    <row r="21" spans="1:22" hidden="1" x14ac:dyDescent="0.25">
      <c r="C21" s="9">
        <v>3</v>
      </c>
      <c r="D21" s="2">
        <v>49</v>
      </c>
      <c r="E21" s="2">
        <v>80</v>
      </c>
      <c r="F21" s="2">
        <f>E21-D21+1</f>
        <v>32</v>
      </c>
      <c r="G21" s="30">
        <v>12.74</v>
      </c>
      <c r="H21" s="30">
        <f>F21*G21</f>
        <v>407.68</v>
      </c>
      <c r="I21" s="30">
        <f>H21+I20</f>
        <v>703.3599999999999</v>
      </c>
      <c r="J21" s="3">
        <v>13.25</v>
      </c>
      <c r="K21" s="3">
        <f>J21*F21</f>
        <v>424</v>
      </c>
      <c r="L21" s="3">
        <f>K21+L20</f>
        <v>731.83</v>
      </c>
      <c r="M21" s="2">
        <v>60</v>
      </c>
      <c r="N21" s="2">
        <v>99</v>
      </c>
      <c r="O21" s="2">
        <f>N21-M21+1</f>
        <v>40</v>
      </c>
      <c r="P21" s="30">
        <f>+Curr_T3</f>
        <v>12.74</v>
      </c>
      <c r="Q21" s="30">
        <f>O21*P21</f>
        <v>509.6</v>
      </c>
      <c r="R21" s="30">
        <f>Q21+R20</f>
        <v>872.44</v>
      </c>
      <c r="S21" s="3">
        <f>Proposed_T3</f>
        <v>13.25</v>
      </c>
      <c r="T21" s="3">
        <f>S21*O21</f>
        <v>530</v>
      </c>
      <c r="U21" s="3">
        <f>T21+U20</f>
        <v>907.75</v>
      </c>
      <c r="V21" s="11"/>
    </row>
    <row r="22" spans="1:22" hidden="1" x14ac:dyDescent="0.25">
      <c r="C22" s="9">
        <v>4</v>
      </c>
      <c r="D22" s="2">
        <v>81</v>
      </c>
      <c r="E22" s="2">
        <v>999999</v>
      </c>
      <c r="F22" s="2">
        <f>SUM(F19:F21)</f>
        <v>80</v>
      </c>
      <c r="G22" s="30">
        <v>20.47</v>
      </c>
      <c r="H22" s="30"/>
      <c r="I22" s="30"/>
      <c r="J22" s="3">
        <v>21.29</v>
      </c>
      <c r="K22" s="3"/>
      <c r="L22" s="3"/>
      <c r="M22" s="2">
        <v>100</v>
      </c>
      <c r="N22" s="2">
        <v>9999999</v>
      </c>
      <c r="O22" s="2">
        <f>SUM(O19:O21)</f>
        <v>99</v>
      </c>
      <c r="P22" s="30">
        <f>+Curr_T4</f>
        <v>20.47</v>
      </c>
      <c r="Q22" s="30"/>
      <c r="R22" s="30"/>
      <c r="S22" s="3">
        <f>Proposed_T4</f>
        <v>21.29</v>
      </c>
      <c r="T22" s="3"/>
      <c r="U22" s="3"/>
    </row>
    <row r="23" spans="1:22" s="1" customFormat="1" hidden="1" x14ac:dyDescent="0.25">
      <c r="D23" s="12"/>
      <c r="E23" s="12"/>
      <c r="F23" s="12"/>
      <c r="G23" s="13"/>
      <c r="H23" s="13"/>
      <c r="I23" s="13"/>
      <c r="J23" s="13"/>
      <c r="K23" s="13"/>
      <c r="L23" s="13"/>
      <c r="P23" s="13"/>
      <c r="Q23" s="13"/>
      <c r="R23" s="13"/>
      <c r="S23" s="13"/>
      <c r="T23" s="13"/>
      <c r="U23" s="13"/>
    </row>
    <row r="24" spans="1:22" s="1" customFormat="1" ht="15.75" hidden="1" thickBot="1" x14ac:dyDescent="0.3">
      <c r="G24" s="13"/>
      <c r="H24" s="13"/>
      <c r="I24" s="13"/>
      <c r="J24" s="13"/>
      <c r="K24" s="13"/>
      <c r="L24" s="13"/>
      <c r="P24" s="13"/>
      <c r="Q24" s="13"/>
      <c r="R24" s="13"/>
      <c r="S24" s="13"/>
      <c r="T24" s="13"/>
      <c r="U24" s="13"/>
    </row>
    <row r="25" spans="1:22" s="1" customFormat="1" ht="19.5" hidden="1" thickBot="1" x14ac:dyDescent="0.35">
      <c r="A25" s="4"/>
      <c r="B25" s="48" t="s">
        <v>18</v>
      </c>
      <c r="C25" s="49"/>
      <c r="D25" s="49"/>
      <c r="E25" s="49"/>
      <c r="F25" s="49"/>
      <c r="G25" s="49"/>
      <c r="H25" s="50"/>
      <c r="I25" s="5"/>
      <c r="J25" s="20"/>
      <c r="K25" s="19"/>
      <c r="L25" s="19"/>
      <c r="M25" s="4"/>
      <c r="P25" s="13"/>
      <c r="Q25" s="13"/>
      <c r="R25" s="13"/>
      <c r="S25" s="13"/>
      <c r="T25" s="13"/>
      <c r="U25" s="13"/>
    </row>
    <row r="26" spans="1:22" s="1" customFormat="1" hidden="1" x14ac:dyDescent="0.25">
      <c r="A26" s="4"/>
      <c r="B26" s="4"/>
      <c r="C26" s="4"/>
      <c r="D26" s="4"/>
      <c r="E26" s="4"/>
      <c r="F26" s="4"/>
      <c r="G26" s="6"/>
      <c r="H26" s="7"/>
      <c r="I26" s="4"/>
      <c r="J26" s="4"/>
      <c r="K26" s="4"/>
      <c r="L26" s="4"/>
      <c r="M26" s="4"/>
      <c r="P26" s="13"/>
      <c r="Q26" s="13"/>
      <c r="R26" s="13"/>
      <c r="S26" s="13"/>
      <c r="T26" s="13"/>
      <c r="U26" s="13"/>
    </row>
    <row r="27" spans="1:22" s="1" customFormat="1" ht="15.75" hidden="1" x14ac:dyDescent="0.25">
      <c r="A27" s="4"/>
      <c r="B27" s="51" t="s">
        <v>0</v>
      </c>
      <c r="C27" s="51"/>
      <c r="D27" s="51"/>
      <c r="E27" s="52" t="s">
        <v>17</v>
      </c>
      <c r="F27" s="22" t="s">
        <v>2</v>
      </c>
      <c r="G27" s="22" t="s">
        <v>3</v>
      </c>
      <c r="H27" s="53" t="s">
        <v>1</v>
      </c>
      <c r="I27" s="53"/>
      <c r="J27" s="53"/>
      <c r="K27" s="44" t="s">
        <v>17</v>
      </c>
      <c r="L27" s="21" t="s">
        <v>2</v>
      </c>
      <c r="M27" s="21" t="s">
        <v>3</v>
      </c>
      <c r="P27" s="13"/>
      <c r="Q27" s="13"/>
      <c r="R27" s="13"/>
      <c r="S27" s="13"/>
      <c r="T27" s="13"/>
      <c r="U27" s="13"/>
    </row>
    <row r="28" spans="1:22" s="1" customFormat="1" hidden="1" x14ac:dyDescent="0.25">
      <c r="A28" s="9" t="s">
        <v>6</v>
      </c>
      <c r="B28" s="45" t="s">
        <v>8</v>
      </c>
      <c r="C28" s="45"/>
      <c r="D28" s="10" t="s">
        <v>9</v>
      </c>
      <c r="E28" s="52"/>
      <c r="F28" s="22" t="s">
        <v>7</v>
      </c>
      <c r="G28" s="22" t="s">
        <v>7</v>
      </c>
      <c r="H28" s="46" t="s">
        <v>8</v>
      </c>
      <c r="I28" s="46"/>
      <c r="J28" s="8" t="s">
        <v>9</v>
      </c>
      <c r="K28" s="44"/>
      <c r="L28" s="21" t="s">
        <v>7</v>
      </c>
      <c r="M28" s="21" t="s">
        <v>7</v>
      </c>
      <c r="P28" s="13"/>
      <c r="Q28" s="13"/>
      <c r="R28" s="13"/>
      <c r="S28" s="13"/>
      <c r="T28" s="13"/>
      <c r="U28" s="13"/>
    </row>
    <row r="29" spans="1:22" s="1" customFormat="1" hidden="1" x14ac:dyDescent="0.25">
      <c r="A29" s="9">
        <v>1</v>
      </c>
      <c r="B29" s="2">
        <v>0</v>
      </c>
      <c r="C29" s="2">
        <v>21</v>
      </c>
      <c r="D29" s="2">
        <f>C29-B29</f>
        <v>21</v>
      </c>
      <c r="E29" s="3">
        <v>0</v>
      </c>
      <c r="F29" s="3">
        <f>E29*D29</f>
        <v>0</v>
      </c>
      <c r="G29" s="3">
        <f>F29</f>
        <v>0</v>
      </c>
      <c r="H29" s="2">
        <v>0</v>
      </c>
      <c r="I29" s="2">
        <v>26</v>
      </c>
      <c r="J29" s="2">
        <f>I29-H29</f>
        <v>26</v>
      </c>
      <c r="K29" s="3">
        <v>0</v>
      </c>
      <c r="L29" s="3">
        <f>K29*J29</f>
        <v>0</v>
      </c>
      <c r="M29" s="3">
        <f>L29</f>
        <v>0</v>
      </c>
      <c r="P29" s="13"/>
      <c r="Q29" s="13"/>
      <c r="R29" s="13"/>
      <c r="S29" s="13"/>
      <c r="T29" s="13"/>
      <c r="U29" s="13"/>
    </row>
    <row r="30" spans="1:22" s="1" customFormat="1" hidden="1" x14ac:dyDescent="0.25">
      <c r="A30" s="9">
        <v>2</v>
      </c>
      <c r="B30" s="2">
        <v>22</v>
      </c>
      <c r="C30" s="2">
        <v>48</v>
      </c>
      <c r="D30" s="2">
        <f>C30-B30+1</f>
        <v>27</v>
      </c>
      <c r="E30" s="3">
        <v>5</v>
      </c>
      <c r="F30" s="3">
        <f>E30*D30</f>
        <v>135</v>
      </c>
      <c r="G30" s="3">
        <f>F30+G29</f>
        <v>135</v>
      </c>
      <c r="H30" s="2">
        <v>27</v>
      </c>
      <c r="I30" s="2">
        <v>59</v>
      </c>
      <c r="J30" s="2">
        <f>I30-H30+1</f>
        <v>33</v>
      </c>
      <c r="K30" s="3">
        <v>0</v>
      </c>
      <c r="L30" s="3">
        <f>K30*J30</f>
        <v>0</v>
      </c>
      <c r="M30" s="3">
        <f>L30+M29</f>
        <v>0</v>
      </c>
      <c r="P30" s="13"/>
      <c r="Q30" s="13"/>
      <c r="R30" s="13"/>
      <c r="S30" s="13"/>
      <c r="T30" s="13"/>
      <c r="U30" s="13"/>
    </row>
    <row r="31" spans="1:22" s="1" customFormat="1" hidden="1" x14ac:dyDescent="0.25">
      <c r="A31" s="9">
        <v>3</v>
      </c>
      <c r="B31" s="2">
        <v>49</v>
      </c>
      <c r="C31" s="2">
        <v>80</v>
      </c>
      <c r="D31" s="2">
        <f>C31-B31+1</f>
        <v>32</v>
      </c>
      <c r="E31" s="3">
        <v>10</v>
      </c>
      <c r="F31" s="3">
        <f>E31*D31</f>
        <v>320</v>
      </c>
      <c r="G31" s="3">
        <f>F31+G30</f>
        <v>455</v>
      </c>
      <c r="H31" s="2">
        <v>60</v>
      </c>
      <c r="I31" s="2">
        <v>99</v>
      </c>
      <c r="J31" s="2">
        <f>I31-H31+1</f>
        <v>40</v>
      </c>
      <c r="K31" s="3">
        <f>Penalty_Winter_T3</f>
        <v>10</v>
      </c>
      <c r="L31" s="3">
        <f>K31*J31</f>
        <v>400</v>
      </c>
      <c r="M31" s="3">
        <f>L31+M30</f>
        <v>400</v>
      </c>
      <c r="P31" s="13"/>
      <c r="Q31" s="13"/>
      <c r="R31" s="13"/>
      <c r="S31" s="13"/>
      <c r="T31" s="13"/>
      <c r="U31" s="13"/>
    </row>
    <row r="32" spans="1:22" s="1" customFormat="1" hidden="1" x14ac:dyDescent="0.25">
      <c r="A32" s="9">
        <v>4</v>
      </c>
      <c r="B32" s="2">
        <v>81</v>
      </c>
      <c r="C32" s="2">
        <v>999999</v>
      </c>
      <c r="D32" s="2">
        <f>SUM(D29:D31)</f>
        <v>80</v>
      </c>
      <c r="E32" s="3">
        <v>15</v>
      </c>
      <c r="F32" s="3"/>
      <c r="G32" s="3"/>
      <c r="H32" s="2">
        <v>100</v>
      </c>
      <c r="I32" s="2">
        <v>9999999</v>
      </c>
      <c r="J32" s="2">
        <f>SUM(J29:J31)</f>
        <v>99</v>
      </c>
      <c r="K32" s="3">
        <f>Penalty_Winter_T4</f>
        <v>15</v>
      </c>
      <c r="L32" s="3"/>
      <c r="M32" s="3"/>
      <c r="P32" s="13"/>
      <c r="Q32" s="13"/>
      <c r="R32" s="13"/>
      <c r="S32" s="13"/>
      <c r="T32" s="13"/>
      <c r="U32" s="13"/>
    </row>
    <row r="33" spans="1:21" s="1" customFormat="1" hidden="1" x14ac:dyDescent="0.25">
      <c r="G33" s="13"/>
      <c r="H33" s="13"/>
      <c r="I33" s="13"/>
      <c r="J33" s="13"/>
      <c r="K33" s="13"/>
      <c r="L33" s="13"/>
      <c r="P33" s="13"/>
      <c r="Q33" s="13"/>
      <c r="R33" s="13"/>
      <c r="S33" s="13"/>
      <c r="T33" s="13"/>
      <c r="U33" s="13"/>
    </row>
    <row r="34" spans="1:21" s="1" customFormat="1" hidden="1" x14ac:dyDescent="0.25">
      <c r="G34" s="13"/>
      <c r="H34" s="13"/>
      <c r="I34" s="13"/>
      <c r="J34" s="13"/>
      <c r="K34" s="13"/>
      <c r="L34" s="13"/>
      <c r="P34" s="13"/>
      <c r="Q34" s="13"/>
      <c r="R34" s="13"/>
      <c r="S34" s="13"/>
      <c r="T34" s="13"/>
      <c r="U34" s="13"/>
    </row>
    <row r="35" spans="1:21" s="1" customFormat="1" hidden="1" x14ac:dyDescent="0.25">
      <c r="G35" s="13"/>
      <c r="H35" s="13"/>
      <c r="I35" s="13"/>
      <c r="J35" s="13"/>
      <c r="K35" s="13"/>
      <c r="L35" s="13"/>
      <c r="P35" s="13"/>
      <c r="Q35" s="13"/>
      <c r="R35" s="13"/>
      <c r="S35" s="13"/>
      <c r="T35" s="13"/>
      <c r="U35" s="13"/>
    </row>
    <row r="36" spans="1:21" s="1" customFormat="1" hidden="1" x14ac:dyDescent="0.25">
      <c r="G36" s="13"/>
      <c r="H36" s="13"/>
      <c r="I36" s="13"/>
      <c r="J36" s="13"/>
      <c r="K36" s="13"/>
      <c r="L36" s="13"/>
      <c r="P36" s="13"/>
      <c r="Q36" s="13"/>
      <c r="R36" s="13"/>
      <c r="S36" s="13"/>
      <c r="T36" s="13"/>
      <c r="U36" s="13"/>
    </row>
    <row r="37" spans="1:21" s="1" customFormat="1" hidden="1" x14ac:dyDescent="0.25">
      <c r="G37" s="13"/>
      <c r="H37" s="13"/>
      <c r="I37" s="13"/>
      <c r="J37" s="13"/>
      <c r="K37" s="13"/>
      <c r="L37" s="13"/>
      <c r="P37" s="13"/>
      <c r="Q37" s="13"/>
      <c r="R37" s="13"/>
      <c r="S37" s="13"/>
      <c r="T37" s="13"/>
      <c r="U37" s="13"/>
    </row>
    <row r="38" spans="1:21" s="1" customFormat="1" hidden="1" x14ac:dyDescent="0.25">
      <c r="G38" s="13"/>
      <c r="H38" s="13"/>
      <c r="I38" s="13"/>
      <c r="J38" s="13"/>
      <c r="K38" s="13"/>
      <c r="L38" s="13"/>
      <c r="P38" s="13"/>
      <c r="Q38" s="13"/>
      <c r="R38" s="13"/>
      <c r="S38" s="13"/>
      <c r="T38" s="13"/>
      <c r="U38" s="13"/>
    </row>
    <row r="39" spans="1:21" s="1" customFormat="1" hidden="1" x14ac:dyDescent="0.25">
      <c r="G39" s="13"/>
      <c r="H39" s="13"/>
      <c r="I39" s="13"/>
      <c r="J39" s="13"/>
      <c r="K39" s="13"/>
      <c r="L39" s="13"/>
      <c r="P39" s="13"/>
      <c r="Q39" s="13"/>
      <c r="R39" s="13"/>
      <c r="S39" s="13"/>
      <c r="T39" s="13"/>
      <c r="U39" s="13"/>
    </row>
    <row r="40" spans="1:21" s="1" customFormat="1" hidden="1" x14ac:dyDescent="0.25">
      <c r="G40" s="13"/>
      <c r="H40" s="13"/>
      <c r="I40" s="13"/>
      <c r="J40" s="13"/>
      <c r="K40" s="13"/>
      <c r="L40" s="13"/>
      <c r="P40" s="13"/>
      <c r="Q40" s="13"/>
      <c r="R40" s="13"/>
      <c r="S40" s="13"/>
      <c r="T40" s="13"/>
      <c r="U40" s="13"/>
    </row>
    <row r="41" spans="1:21" s="1" customFormat="1" hidden="1" x14ac:dyDescent="0.25">
      <c r="A41" s="14"/>
      <c r="B41" s="14"/>
      <c r="C41" s="14"/>
      <c r="D41" s="14"/>
      <c r="E41" s="14"/>
      <c r="F41" s="14"/>
      <c r="G41" s="15"/>
      <c r="H41" s="15"/>
      <c r="I41" s="15"/>
      <c r="J41" s="13"/>
      <c r="K41" s="13"/>
      <c r="L41" s="13"/>
      <c r="P41" s="13"/>
      <c r="Q41" s="13"/>
      <c r="R41" s="13"/>
      <c r="S41" s="13"/>
      <c r="T41" s="13"/>
      <c r="U41" s="13"/>
    </row>
    <row r="42" spans="1:21" s="1" customFormat="1" hidden="1" x14ac:dyDescent="0.25">
      <c r="A42" s="14"/>
      <c r="B42" s="14"/>
      <c r="C42" s="14"/>
      <c r="D42" s="14"/>
      <c r="E42" s="14"/>
      <c r="F42" s="14"/>
      <c r="G42" s="15"/>
      <c r="H42" s="15"/>
      <c r="I42" s="15"/>
      <c r="J42" s="13"/>
      <c r="K42" s="13"/>
      <c r="L42" s="13"/>
      <c r="P42" s="13"/>
      <c r="Q42" s="13"/>
      <c r="R42" s="13"/>
      <c r="S42" s="13"/>
      <c r="T42" s="13"/>
      <c r="U42" s="13"/>
    </row>
    <row r="43" spans="1:21" s="1" customFormat="1" ht="54" customHeight="1" x14ac:dyDescent="0.25">
      <c r="A43" s="14"/>
      <c r="B43" s="14"/>
      <c r="C43" s="47" t="s">
        <v>42</v>
      </c>
      <c r="D43" s="47"/>
      <c r="E43" s="47"/>
      <c r="F43" s="47"/>
      <c r="G43" s="43"/>
      <c r="H43" s="43"/>
      <c r="I43" s="43"/>
      <c r="J43" s="13"/>
      <c r="K43" s="13"/>
      <c r="L43" s="13"/>
      <c r="N43" s="4"/>
      <c r="O43" s="4"/>
      <c r="P43" s="4"/>
      <c r="Q43" s="4"/>
      <c r="R43" s="4"/>
      <c r="S43" s="4"/>
      <c r="T43" s="4"/>
      <c r="U43" s="13"/>
    </row>
    <row r="44" spans="1:21" s="1" customFormat="1" x14ac:dyDescent="0.25">
      <c r="A44" s="14"/>
      <c r="B44" s="14"/>
      <c r="C44" s="14"/>
      <c r="D44" s="14"/>
      <c r="E44" s="14"/>
      <c r="F44" s="14"/>
      <c r="G44" s="15"/>
      <c r="H44" s="15"/>
      <c r="I44" s="15"/>
      <c r="J44" s="13"/>
      <c r="K44" s="13"/>
      <c r="L44" s="13"/>
      <c r="N44" s="4"/>
      <c r="O44" s="4"/>
      <c r="P44" s="4"/>
      <c r="Q44" s="4"/>
      <c r="R44" s="4"/>
      <c r="S44" s="4"/>
      <c r="T44" s="4"/>
      <c r="U44" s="13"/>
    </row>
    <row r="45" spans="1:21" ht="21" x14ac:dyDescent="0.35">
      <c r="A45" s="14"/>
      <c r="B45" s="38" t="s">
        <v>39</v>
      </c>
      <c r="C45" s="14"/>
      <c r="D45" s="14"/>
      <c r="E45" s="39" t="s">
        <v>40</v>
      </c>
      <c r="F45" s="14"/>
      <c r="G45" s="14"/>
      <c r="H45" s="14"/>
      <c r="I45" s="14"/>
      <c r="J45" s="1"/>
      <c r="K45" s="1"/>
      <c r="L45" s="1"/>
    </row>
    <row r="46" spans="1:21" ht="15" customHeight="1" x14ac:dyDescent="0.3">
      <c r="A46" s="14"/>
      <c r="B46" s="31"/>
      <c r="C46" s="32"/>
      <c r="D46" s="14"/>
      <c r="E46" s="14"/>
      <c r="F46" s="14"/>
      <c r="G46" s="14"/>
      <c r="H46" s="14"/>
      <c r="I46" s="14"/>
      <c r="J46" s="1"/>
      <c r="K46" s="1"/>
      <c r="L46" s="1"/>
    </row>
    <row r="47" spans="1:21" ht="21" customHeight="1" x14ac:dyDescent="0.25">
      <c r="A47" s="34"/>
      <c r="B47" s="35"/>
      <c r="C47" s="36"/>
      <c r="D47" s="60" t="s">
        <v>0</v>
      </c>
      <c r="E47" s="61"/>
      <c r="F47" s="14"/>
      <c r="G47" s="14"/>
      <c r="H47" s="1"/>
      <c r="J47" s="1"/>
      <c r="K47" s="1"/>
      <c r="L47" s="1"/>
    </row>
    <row r="48" spans="1:21" ht="21" customHeight="1" x14ac:dyDescent="0.25">
      <c r="A48" s="34"/>
      <c r="B48" s="35"/>
      <c r="C48" s="37"/>
      <c r="D48" s="62" t="s">
        <v>4</v>
      </c>
      <c r="E48" s="63"/>
      <c r="F48" s="14"/>
      <c r="G48" s="14"/>
      <c r="H48" s="1"/>
      <c r="J48" s="1"/>
      <c r="K48" s="1"/>
      <c r="L48" s="1"/>
    </row>
    <row r="49" spans="1:13" ht="42" x14ac:dyDescent="0.25">
      <c r="A49" s="64"/>
      <c r="B49" s="64"/>
      <c r="C49" s="40" t="s">
        <v>16</v>
      </c>
      <c r="D49" s="65">
        <v>10</v>
      </c>
      <c r="E49" s="65"/>
      <c r="F49" s="14"/>
      <c r="G49" s="14"/>
      <c r="H49" s="16"/>
      <c r="J49" s="1"/>
      <c r="K49" s="1"/>
      <c r="L49" s="1"/>
    </row>
    <row r="50" spans="1:13" ht="15" customHeight="1" x14ac:dyDescent="0.25">
      <c r="A50" s="1"/>
      <c r="B50" s="1"/>
      <c r="C50" s="41" t="s">
        <v>5</v>
      </c>
      <c r="D50" s="66">
        <f>D49*748</f>
        <v>7480</v>
      </c>
      <c r="E50" s="67"/>
      <c r="F50" s="14"/>
      <c r="G50" s="14"/>
      <c r="H50" s="18"/>
      <c r="J50" s="1"/>
      <c r="K50" s="1"/>
      <c r="L50" s="1"/>
    </row>
    <row r="51" spans="1:13" ht="15" customHeight="1" x14ac:dyDescent="0.25">
      <c r="A51" s="1"/>
      <c r="B51" s="33"/>
      <c r="C51" s="41" t="s">
        <v>15</v>
      </c>
      <c r="D51" s="56">
        <f>ROUND(D50/60,0)</f>
        <v>125</v>
      </c>
      <c r="E51" s="57"/>
      <c r="F51" s="14"/>
      <c r="G51" s="14"/>
      <c r="H51" s="18"/>
      <c r="J51" s="1"/>
      <c r="K51" s="1"/>
      <c r="L51" s="1"/>
    </row>
    <row r="52" spans="1:13" ht="7.5" customHeight="1" x14ac:dyDescent="0.25">
      <c r="A52" s="1"/>
      <c r="B52" s="1"/>
      <c r="C52" s="41"/>
      <c r="D52" s="58"/>
      <c r="E52" s="59"/>
      <c r="F52" s="14"/>
      <c r="G52" s="14"/>
      <c r="J52" s="1"/>
      <c r="K52" s="1"/>
      <c r="L52" s="1"/>
      <c r="M52" s="1"/>
    </row>
    <row r="53" spans="1:13" ht="15" customHeight="1" x14ac:dyDescent="0.25">
      <c r="A53" s="1"/>
      <c r="B53" s="1"/>
      <c r="C53" s="41" t="s">
        <v>41</v>
      </c>
      <c r="D53" s="68">
        <f>IF($D$49&gt;Winter3_hi,(L21+(($D$49-Winter3_hi))*Proposed_T4),IF(AND($D$49&lt;Winter4_low,$D$49&gt;Winter2_hi),(L20+(($D$49-Winter2_hi)*Proposed_T3)),IF(AND($D$49&lt;Winter3_low,$D$49&gt;Winter1_hi),(L19+(($D$49-Winter1_hi)*Proposed_T2)),IF(AND($D$49&lt;Winter2_low,$D$49&gt;Winter1_low),$D$49*Proposed_T1,0))))</f>
        <v>45.4</v>
      </c>
      <c r="E53" s="69"/>
      <c r="F53" s="14"/>
      <c r="G53" s="14"/>
      <c r="J53" s="1"/>
      <c r="K53" s="1"/>
      <c r="L53" s="1"/>
      <c r="M53" s="1"/>
    </row>
    <row r="54" spans="1:13" ht="15" customHeight="1" x14ac:dyDescent="0.25">
      <c r="A54" s="1"/>
      <c r="B54" s="1"/>
      <c r="C54" s="41" t="s">
        <v>17</v>
      </c>
      <c r="D54" s="71">
        <f>IF($D$49&gt;$C$31,(G31+(($D$49-$C$31))*$E$32),IF(AND($D$49&lt;$B$32,$D$49&gt;$C$30),(G30+(($D$49-$C$30)*$E$31)),IF(AND($D$49&lt;$B$31,$D$49&gt;$C$29),(G29+(($D$49-$C$29)*$E$30)),IF(AND($D$49&lt;$B$30,$D$49&gt;$B$29),$D$49*$E$29,0))))</f>
        <v>0</v>
      </c>
      <c r="E54" s="72"/>
      <c r="F54" s="14"/>
      <c r="G54" s="14"/>
      <c r="K54" s="1"/>
    </row>
    <row r="55" spans="1:13" ht="24.75" customHeight="1" x14ac:dyDescent="0.25">
      <c r="A55" s="1"/>
      <c r="B55" s="1"/>
      <c r="C55" s="42" t="s">
        <v>43</v>
      </c>
      <c r="D55" s="70">
        <f>SUM(D53,D54)</f>
        <v>45.4</v>
      </c>
      <c r="E55" s="70"/>
      <c r="F55" s="14"/>
      <c r="G55" s="14"/>
      <c r="H55" s="17"/>
      <c r="I55" s="17"/>
      <c r="K55" s="17"/>
    </row>
    <row r="56" spans="1:13" ht="20.100000000000001" customHeight="1" x14ac:dyDescent="0.25">
      <c r="C56" s="17"/>
      <c r="D56" s="17"/>
      <c r="E56" s="17"/>
      <c r="F56" s="17"/>
      <c r="G56" s="17"/>
      <c r="H56" s="17"/>
      <c r="I56" s="17"/>
      <c r="J56" s="17"/>
    </row>
    <row r="57" spans="1:13" ht="20.100000000000001" customHeight="1" x14ac:dyDescent="0.25">
      <c r="C57" s="17"/>
      <c r="D57" s="17"/>
      <c r="E57" s="17"/>
      <c r="F57" s="17"/>
      <c r="G57" s="17"/>
      <c r="H57" s="17"/>
      <c r="I57" s="17"/>
      <c r="K57" s="17"/>
    </row>
    <row r="58" spans="1:13" ht="24.95" customHeight="1" x14ac:dyDescent="0.25">
      <c r="C58" s="17"/>
      <c r="D58" s="17"/>
      <c r="E58" s="17"/>
      <c r="F58" s="17"/>
      <c r="G58" s="17"/>
      <c r="H58" s="17"/>
      <c r="I58" s="17"/>
    </row>
    <row r="59" spans="1:13" x14ac:dyDescent="0.25">
      <c r="C59" s="17"/>
      <c r="D59" s="17"/>
      <c r="E59" s="17"/>
      <c r="F59" s="17"/>
      <c r="G59" s="17"/>
      <c r="H59" s="17"/>
      <c r="I59" s="17"/>
      <c r="L59" s="17"/>
      <c r="M59" s="17"/>
    </row>
  </sheetData>
  <sheetProtection algorithmName="SHA-512" hashValue="TgAKiP9s43tndEhdK/I48Mn8t247YM0Z2L0fDphAD9ZZtxOfwPcSI+mOFLfjXbmQXMm0LTe2cY9+gVeEWZr6ng==" saltValue="d7rRr29/c5DjBw5TtPeoOA==" spinCount="100000" sheet="1" objects="1" scenarios="1" selectLockedCells="1"/>
  <mergeCells count="24">
    <mergeCell ref="D54:E54"/>
    <mergeCell ref="D53:E53"/>
    <mergeCell ref="D55:E55"/>
    <mergeCell ref="D51:E51"/>
    <mergeCell ref="D52:E52"/>
    <mergeCell ref="D47:E47"/>
    <mergeCell ref="D48:E48"/>
    <mergeCell ref="A49:B49"/>
    <mergeCell ref="D49:E49"/>
    <mergeCell ref="D50:E50"/>
    <mergeCell ref="D4:F4"/>
    <mergeCell ref="H4:J4"/>
    <mergeCell ref="L4:N4"/>
    <mergeCell ref="D17:F17"/>
    <mergeCell ref="D18:E18"/>
    <mergeCell ref="M18:N18"/>
    <mergeCell ref="K27:K28"/>
    <mergeCell ref="B28:C28"/>
    <mergeCell ref="H28:I28"/>
    <mergeCell ref="C43:F43"/>
    <mergeCell ref="B25:H25"/>
    <mergeCell ref="B27:D27"/>
    <mergeCell ref="E27:E28"/>
    <mergeCell ref="H27:J27"/>
  </mergeCells>
  <conditionalFormatting sqref="D53:D54">
    <cfRule type="cellIs" dxfId="0" priority="1" operator="equal">
      <formula>0</formula>
    </cfRule>
  </conditionalFormatting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"/>
  <sheetViews>
    <sheetView workbookViewId="0"/>
  </sheetViews>
  <sheetFormatPr defaultColWidth="8.85546875" defaultRowHeight="15" x14ac:dyDescent="0.25"/>
  <sheetData>
    <row r="1" spans="3:5" x14ac:dyDescent="0.25">
      <c r="C1" t="s">
        <v>10</v>
      </c>
      <c r="D1" t="s">
        <v>14</v>
      </c>
      <c r="E1" t="s">
        <v>13</v>
      </c>
    </row>
    <row r="2" spans="3:5" x14ac:dyDescent="0.25">
      <c r="C2" t="s">
        <v>11</v>
      </c>
    </row>
    <row r="3" spans="3:5" x14ac:dyDescent="0.25">
      <c r="C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Drought Penalty &amp; Rate</vt:lpstr>
      <vt:lpstr>Curr_T1</vt:lpstr>
      <vt:lpstr>Curr_T2</vt:lpstr>
      <vt:lpstr>Curr_T3</vt:lpstr>
      <vt:lpstr>Curr_T4</vt:lpstr>
      <vt:lpstr>Penalty_Winter_T1</vt:lpstr>
      <vt:lpstr>Penalty_Winter_T2</vt:lpstr>
      <vt:lpstr>Penalty_Winter_T3</vt:lpstr>
      <vt:lpstr>Penalty_Winter_T4</vt:lpstr>
      <vt:lpstr>Proposed_T1</vt:lpstr>
      <vt:lpstr>Proposed_T2</vt:lpstr>
      <vt:lpstr>Proposed_T3</vt:lpstr>
      <vt:lpstr>Proposed_T4</vt:lpstr>
      <vt:lpstr>Summer1_hi</vt:lpstr>
      <vt:lpstr>Summer1_low</vt:lpstr>
      <vt:lpstr>Summer2_hi</vt:lpstr>
      <vt:lpstr>Summer2_low</vt:lpstr>
      <vt:lpstr>Summer3_hi</vt:lpstr>
      <vt:lpstr>Summer3_low</vt:lpstr>
      <vt:lpstr>Summer4_low</vt:lpstr>
      <vt:lpstr>Winter1_hi</vt:lpstr>
      <vt:lpstr>Winter1_low</vt:lpstr>
      <vt:lpstr>Winter2_hi</vt:lpstr>
      <vt:lpstr>Winter2_low</vt:lpstr>
      <vt:lpstr>Winter3_hi</vt:lpstr>
      <vt:lpstr>Winter3_low</vt:lpstr>
      <vt:lpstr>Winter4_low</vt:lpstr>
    </vt:vector>
  </TitlesOfParts>
  <Company>Marin Municipal Water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Oreen Delgado</dc:creator>
  <cp:lastModifiedBy>Gregory Plumb</cp:lastModifiedBy>
  <cp:lastPrinted>2021-11-09T21:52:38Z</cp:lastPrinted>
  <dcterms:created xsi:type="dcterms:W3CDTF">2015-10-02T23:09:51Z</dcterms:created>
  <dcterms:modified xsi:type="dcterms:W3CDTF">2021-11-09T22:20:07Z</dcterms:modified>
</cp:coreProperties>
</file>