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Communications\Rate Setting Outreach\"/>
    </mc:Choice>
  </mc:AlternateContent>
  <bookViews>
    <workbookView xWindow="0" yWindow="0" windowWidth="38400" windowHeight="17700"/>
  </bookViews>
  <sheets>
    <sheet name="Rate Calculator" sheetId="1" r:id="rId1"/>
  </sheets>
  <definedNames>
    <definedName name="_xlnm.Print_Area" localSheetId="0">'Rate Calculator'!$A$30:$I$63</definedName>
    <definedName name="Proposed_T1" localSheetId="0">'Rate Calculator'!$G$19</definedName>
    <definedName name="Proposed_T2" localSheetId="0">'Rate Calculator'!$G$20</definedName>
    <definedName name="Proposed_T3" localSheetId="0">'Rate Calculator'!$G$21</definedName>
    <definedName name="Proposed_T4" localSheetId="0">'Rate Calculator'!$G$22</definedName>
    <definedName name="Summer1_hi" localSheetId="0">'Rate Calculator'!$K$19</definedName>
    <definedName name="Summer1_low" localSheetId="0">'Rate Calculator'!$J$19</definedName>
    <definedName name="Summer2_hi" localSheetId="0">'Rate Calculator'!$K$20</definedName>
    <definedName name="Summer2_low" localSheetId="0">'Rate Calculator'!$J$20</definedName>
    <definedName name="Summer3_hi" localSheetId="0">'Rate Calculator'!$K$21</definedName>
    <definedName name="Summer3_low" localSheetId="0">'Rate Calculator'!$J$21</definedName>
    <definedName name="Summer4_low" localSheetId="0">'Rate Calculator'!$J$22</definedName>
    <definedName name="Winter1_hi" localSheetId="0">'Rate Calculator'!$E$19</definedName>
    <definedName name="Winter1_low" localSheetId="0">'Rate Calculator'!$D$19</definedName>
    <definedName name="Winter2_hi" localSheetId="0">'Rate Calculator'!$E$20</definedName>
    <definedName name="Winter2_low" localSheetId="0">'Rate Calculator'!$D$20</definedName>
    <definedName name="Winter3_hi" localSheetId="0">'Rate Calculator'!$E$21</definedName>
    <definedName name="Winter3_low" localSheetId="0">'Rate Calculator'!$D$21</definedName>
    <definedName name="Winter4_low" localSheetId="0">'Rate Calculator'!$D$22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1" l="1"/>
  <c r="E55" i="1"/>
  <c r="E53" i="1"/>
  <c r="E52" i="1"/>
  <c r="H40" i="1"/>
  <c r="F40" i="1"/>
  <c r="F28" i="1"/>
  <c r="N28" i="1" s="1"/>
  <c r="F27" i="1"/>
  <c r="H27" i="1" s="1"/>
  <c r="F26" i="1"/>
  <c r="Q26" i="1" s="1"/>
  <c r="R26" i="1" s="1"/>
  <c r="M22" i="1"/>
  <c r="M21" i="1"/>
  <c r="L21" i="1"/>
  <c r="F21" i="1"/>
  <c r="H21" i="1" s="1"/>
  <c r="M20" i="1"/>
  <c r="L20" i="1"/>
  <c r="F20" i="1"/>
  <c r="H20" i="1" s="1"/>
  <c r="M19" i="1"/>
  <c r="N19" i="1" s="1"/>
  <c r="O19" i="1" s="1"/>
  <c r="L19" i="1"/>
  <c r="F19" i="1"/>
  <c r="H19" i="1" s="1"/>
  <c r="I19" i="1" s="1"/>
  <c r="M17" i="1"/>
  <c r="J5" i="1"/>
  <c r="L5" i="1" s="1"/>
  <c r="N21" i="1" l="1"/>
  <c r="F22" i="1"/>
  <c r="H28" i="1"/>
  <c r="K28" i="1"/>
  <c r="N20" i="1"/>
  <c r="O20" i="1" s="1"/>
  <c r="H26" i="1"/>
  <c r="I26" i="1" s="1"/>
  <c r="I27" i="1" s="1"/>
  <c r="I28" i="1" s="1"/>
  <c r="Q28" i="1"/>
  <c r="K26" i="1"/>
  <c r="L26" i="1" s="1"/>
  <c r="F29" i="1"/>
  <c r="N26" i="1"/>
  <c r="O26" i="1" s="1"/>
  <c r="L22" i="1"/>
  <c r="K27" i="1"/>
  <c r="E57" i="1"/>
  <c r="I20" i="1"/>
  <c r="I21" i="1"/>
  <c r="N27" i="1"/>
  <c r="E43" i="1"/>
  <c r="E44" i="1" s="1"/>
  <c r="Q27" i="1"/>
  <c r="R27" i="1" s="1"/>
  <c r="O21" i="1" l="1"/>
  <c r="L27" i="1"/>
  <c r="L28" i="1" s="1"/>
  <c r="R28" i="1"/>
  <c r="O27" i="1"/>
  <c r="O28" i="1" s="1"/>
</calcChain>
</file>

<file path=xl/sharedStrings.xml><?xml version="1.0" encoding="utf-8"?>
<sst xmlns="http://schemas.openxmlformats.org/spreadsheetml/2006/main" count="102" uniqueCount="58">
  <si>
    <t>Watershed Fee</t>
  </si>
  <si>
    <t>Eff 7/1/23</t>
  </si>
  <si>
    <t>Eff 7/1/24</t>
  </si>
  <si>
    <t>Eff 7/1/25</t>
  </si>
  <si>
    <t>Eff 7/1/26</t>
  </si>
  <si>
    <t>Yes</t>
  </si>
  <si>
    <t>No</t>
  </si>
  <si>
    <t>Fixed Service Charge</t>
  </si>
  <si>
    <t>CMF - Bi Monthly</t>
  </si>
  <si>
    <t>Meter Size</t>
  </si>
  <si>
    <t>FY 2023 (7/1/22)</t>
  </si>
  <si>
    <t>5/8”</t>
  </si>
  <si>
    <t>3/4"</t>
  </si>
  <si>
    <t>1"</t>
  </si>
  <si>
    <t>1.5"</t>
  </si>
  <si>
    <t>2"</t>
  </si>
  <si>
    <t>Winter</t>
  </si>
  <si>
    <t>Tier</t>
  </si>
  <si>
    <t>Cuml</t>
  </si>
  <si>
    <t>Summer</t>
  </si>
  <si>
    <t>Tiers</t>
  </si>
  <si>
    <t>Tier Range CCF</t>
  </si>
  <si>
    <t>CCFs in Tier</t>
  </si>
  <si>
    <t>Tier Rates</t>
  </si>
  <si>
    <t>Chgs</t>
  </si>
  <si>
    <t>Effective 7/1/23</t>
  </si>
  <si>
    <t>Effective 7/1/24</t>
  </si>
  <si>
    <t>Effective 7/1/25</t>
  </si>
  <si>
    <t>Effective 7/1/26</t>
  </si>
  <si>
    <t xml:space="preserve">Single Family Residential Bi-Monthly Rate Calculator </t>
  </si>
  <si>
    <t>To calculate your water bill, please input the following information in:</t>
  </si>
  <si>
    <t>Blue Fields Only</t>
  </si>
  <si>
    <t>Step 1.</t>
  </si>
  <si>
    <r>
      <t>Enter your water meter size (</t>
    </r>
    <r>
      <rPr>
        <b/>
        <i/>
        <sz val="16"/>
        <color theme="5"/>
        <rFont val="Calibri"/>
        <family val="2"/>
        <scheme val="minor"/>
      </rPr>
      <t>select from the list</t>
    </r>
    <r>
      <rPr>
        <b/>
        <sz val="16"/>
        <color theme="5"/>
        <rFont val="Calibri"/>
        <family val="2"/>
        <scheme val="minor"/>
      </rPr>
      <t>)</t>
    </r>
  </si>
  <si>
    <t>Most residential customers have a 5/8" size meter</t>
  </si>
  <si>
    <t>Step 2.</t>
  </si>
  <si>
    <t>Enter your bi-monthly water usage in units*</t>
  </si>
  <si>
    <t>*1 unit or CCF (hundred cubic feet) = 748 gallons</t>
  </si>
  <si>
    <t>How many gallons do I use in 2 months?</t>
  </si>
  <si>
    <t>Average Gallons per Day</t>
  </si>
  <si>
    <t>Step 3.</t>
  </si>
  <si>
    <t>Are you enrolled in any Customer Assistance Programs?</t>
  </si>
  <si>
    <t>(Click here for more information about Marin Water's Discount Programs)</t>
  </si>
  <si>
    <t>Low Income Service Charge Waiver Program?</t>
  </si>
  <si>
    <t>OR</t>
  </si>
  <si>
    <t>Medically Disabled Program?</t>
  </si>
  <si>
    <t xml:space="preserve">Based on Usage:  </t>
  </si>
  <si>
    <t>Water Use Tier Charge</t>
  </si>
  <si>
    <t>Watershed Management Fee</t>
  </si>
  <si>
    <t xml:space="preserve">Based on Meter Size:  </t>
  </si>
  <si>
    <t>Service Charge</t>
  </si>
  <si>
    <t>Capital Maintenance Fee</t>
  </si>
  <si>
    <t xml:space="preserve">Bi-Monthly Bill Total:  </t>
  </si>
  <si>
    <t>5/8" meter: Min. 10CCF - 7.04%</t>
  </si>
  <si>
    <t>3/4" meter: Min 17CCF - 6.73%</t>
  </si>
  <si>
    <t>1" meter: Min 15CCF - 7.42% (need to be at least 19CCF)</t>
  </si>
  <si>
    <t>Effective July 1, 2023</t>
  </si>
  <si>
    <t xml:space="preserve">Rate Calculation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</si>
</sst>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595959"/>
      <name val="Tw Cen MT"/>
      <family val="2"/>
    </font>
    <font>
      <sz val="11"/>
      <color rgb="FF595959"/>
      <name val="Tw Cen MT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5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2" tint="-0.74999237037263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sz val="16"/>
      <color theme="5"/>
      <name val="Calibri"/>
      <family val="2"/>
      <scheme val="minor"/>
    </font>
    <font>
      <b/>
      <i/>
      <sz val="16"/>
      <color theme="5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4"/>
      <color theme="5"/>
      <name val="Calibri"/>
      <family val="2"/>
      <scheme val="minor"/>
    </font>
    <font>
      <b/>
      <i/>
      <sz val="11"/>
      <color theme="5" tint="-0.249977111117893"/>
      <name val="Calibri"/>
      <family val="2"/>
      <scheme val="minor"/>
    </font>
    <font>
      <b/>
      <sz val="12"/>
      <color theme="5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5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i/>
      <sz val="11"/>
      <color theme="2" tint="-0.749992370372631"/>
      <name val="Calibri"/>
      <family val="2"/>
      <scheme val="minor"/>
    </font>
    <font>
      <sz val="14"/>
      <color theme="2" tint="-0.749992370372631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4"/>
      <name val="Calibri"/>
      <family val="2"/>
      <scheme val="minor"/>
    </font>
    <font>
      <b/>
      <i/>
      <sz val="10"/>
      <color theme="1" tint="0.34998626667073579"/>
      <name val="Calibri"/>
      <family val="2"/>
      <scheme val="minor"/>
    </font>
    <font>
      <b/>
      <sz val="18"/>
      <color theme="5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133">
    <xf numFmtId="0" fontId="0" fillId="0" borderId="0" xfId="0"/>
    <xf numFmtId="0" fontId="0" fillId="2" borderId="0" xfId="0" applyFill="1" applyBorder="1" applyProtection="1"/>
    <xf numFmtId="0" fontId="2" fillId="3" borderId="0" xfId="0" applyFont="1" applyFill="1" applyBorder="1" applyAlignment="1" applyProtection="1"/>
    <xf numFmtId="0" fontId="2" fillId="3" borderId="0" xfId="0" applyFont="1" applyFill="1" applyBorder="1" applyAlignment="1" applyProtection="1">
      <alignment horizontal="center"/>
    </xf>
    <xf numFmtId="44" fontId="0" fillId="3" borderId="0" xfId="2" applyFont="1" applyFill="1" applyBorder="1" applyProtection="1"/>
    <xf numFmtId="0" fontId="2" fillId="4" borderId="0" xfId="0" applyFont="1" applyFill="1" applyBorder="1" applyAlignment="1" applyProtection="1"/>
    <xf numFmtId="0" fontId="2" fillId="2" borderId="0" xfId="0" applyFont="1" applyFill="1" applyBorder="1" applyAlignment="1" applyProtection="1"/>
    <xf numFmtId="0" fontId="2" fillId="5" borderId="0" xfId="0" applyFont="1" applyFill="1" applyBorder="1" applyAlignment="1" applyProtection="1"/>
    <xf numFmtId="0" fontId="0" fillId="5" borderId="0" xfId="0" applyFill="1" applyBorder="1" applyProtection="1"/>
    <xf numFmtId="0" fontId="2" fillId="2" borderId="0" xfId="0" applyFont="1" applyFill="1" applyBorder="1" applyAlignment="1" applyProtection="1">
      <alignment horizontal="right"/>
    </xf>
    <xf numFmtId="0" fontId="2" fillId="4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3" borderId="0" xfId="0" applyFont="1" applyFill="1" applyBorder="1" applyAlignment="1" applyProtection="1">
      <alignment horizontal="center" wrapText="1"/>
    </xf>
    <xf numFmtId="0" fontId="2" fillId="5" borderId="0" xfId="0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right"/>
    </xf>
    <xf numFmtId="43" fontId="3" fillId="4" borderId="0" xfId="1" applyFont="1" applyFill="1" applyBorder="1" applyProtection="1"/>
    <xf numFmtId="8" fontId="3" fillId="4" borderId="0" xfId="1" applyNumberFormat="1" applyFont="1" applyFill="1" applyBorder="1" applyProtection="1"/>
    <xf numFmtId="43" fontId="3" fillId="2" borderId="0" xfId="1" applyFont="1" applyFill="1" applyBorder="1" applyProtection="1"/>
    <xf numFmtId="43" fontId="3" fillId="3" borderId="0" xfId="1" applyFont="1" applyFill="1" applyBorder="1" applyAlignment="1" applyProtection="1">
      <alignment horizontal="right" vertical="center" wrapText="1"/>
    </xf>
    <xf numFmtId="43" fontId="0" fillId="5" borderId="0" xfId="1" applyFont="1" applyFill="1" applyBorder="1" applyProtection="1"/>
    <xf numFmtId="8" fontId="0" fillId="5" borderId="0" xfId="0" applyNumberFormat="1" applyFill="1" applyBorder="1" applyProtection="1"/>
    <xf numFmtId="0" fontId="4" fillId="2" borderId="0" xfId="0" applyFont="1" applyFill="1" applyBorder="1" applyAlignment="1" applyProtection="1">
      <alignment horizontal="right" vertical="center" wrapText="1"/>
    </xf>
    <xf numFmtId="0" fontId="5" fillId="2" borderId="0" xfId="0" applyFont="1" applyFill="1" applyBorder="1" applyAlignment="1" applyProtection="1">
      <alignment horizontal="right" vertical="center" wrapText="1"/>
    </xf>
    <xf numFmtId="0" fontId="0" fillId="6" borderId="0" xfId="0" applyFill="1" applyBorder="1" applyProtection="1"/>
    <xf numFmtId="14" fontId="7" fillId="6" borderId="0" xfId="0" applyNumberFormat="1" applyFont="1" applyFill="1" applyBorder="1" applyAlignment="1" applyProtection="1">
      <alignment horizontal="center"/>
    </xf>
    <xf numFmtId="0" fontId="2" fillId="6" borderId="0" xfId="0" applyFont="1" applyFill="1" applyBorder="1" applyAlignment="1" applyProtection="1">
      <alignment horizontal="center"/>
    </xf>
    <xf numFmtId="0" fontId="6" fillId="3" borderId="0" xfId="0" applyFont="1" applyFill="1" applyBorder="1" applyAlignment="1" applyProtection="1"/>
    <xf numFmtId="14" fontId="2" fillId="3" borderId="0" xfId="0" applyNumberFormat="1" applyFont="1" applyFill="1" applyBorder="1" applyAlignment="1" applyProtection="1">
      <alignment horizontal="center"/>
    </xf>
    <xf numFmtId="0" fontId="2" fillId="6" borderId="0" xfId="0" applyFont="1" applyFill="1" applyBorder="1" applyAlignment="1" applyProtection="1">
      <alignment horizontal="right" indent="2"/>
    </xf>
    <xf numFmtId="0" fontId="2" fillId="6" borderId="0" xfId="0" applyFont="1" applyFill="1" applyBorder="1" applyAlignment="1" applyProtection="1">
      <alignment horizontal="left"/>
    </xf>
    <xf numFmtId="0" fontId="0" fillId="6" borderId="0" xfId="0" applyFill="1" applyBorder="1" applyAlignment="1" applyProtection="1">
      <alignment horizontal="center"/>
    </xf>
    <xf numFmtId="7" fontId="0" fillId="6" borderId="0" xfId="1" applyNumberFormat="1" applyFont="1" applyFill="1" applyBorder="1" applyProtection="1"/>
    <xf numFmtId="0" fontId="0" fillId="3" borderId="0" xfId="0" applyFill="1" applyBorder="1" applyAlignment="1" applyProtection="1">
      <alignment horizontal="center"/>
    </xf>
    <xf numFmtId="7" fontId="0" fillId="3" borderId="0" xfId="1" applyNumberFormat="1" applyFont="1" applyFill="1" applyBorder="1" applyProtection="1"/>
    <xf numFmtId="43" fontId="0" fillId="2" borderId="0" xfId="0" applyNumberFormat="1" applyFill="1" applyBorder="1" applyProtection="1"/>
    <xf numFmtId="0" fontId="0" fillId="2" borderId="0" xfId="0" applyFill="1" applyBorder="1" applyAlignment="1" applyProtection="1">
      <alignment horizontal="center"/>
    </xf>
    <xf numFmtId="43" fontId="0" fillId="2" borderId="0" xfId="1" applyFont="1" applyFill="1" applyBorder="1" applyProtection="1"/>
    <xf numFmtId="0" fontId="0" fillId="4" borderId="0" xfId="0" applyFill="1" applyBorder="1" applyProtection="1"/>
    <xf numFmtId="0" fontId="6" fillId="4" borderId="0" xfId="0" applyFont="1" applyFill="1" applyBorder="1" applyAlignment="1" applyProtection="1"/>
    <xf numFmtId="0" fontId="2" fillId="4" borderId="0" xfId="0" applyFont="1" applyFill="1" applyBorder="1" applyAlignment="1" applyProtection="1">
      <alignment horizontal="center"/>
    </xf>
    <xf numFmtId="0" fontId="6" fillId="7" borderId="0" xfId="0" applyFont="1" applyFill="1" applyBorder="1" applyAlignment="1" applyProtection="1"/>
    <xf numFmtId="0" fontId="2" fillId="7" borderId="0" xfId="0" applyFont="1" applyFill="1" applyBorder="1" applyAlignment="1" applyProtection="1">
      <alignment horizontal="center"/>
    </xf>
    <xf numFmtId="14" fontId="2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right" indent="2"/>
    </xf>
    <xf numFmtId="0" fontId="2" fillId="4" borderId="0" xfId="0" applyFont="1" applyFill="1" applyBorder="1" applyAlignment="1" applyProtection="1">
      <alignment horizontal="left"/>
    </xf>
    <xf numFmtId="0" fontId="0" fillId="4" borderId="0" xfId="0" applyFill="1" applyBorder="1" applyAlignment="1" applyProtection="1">
      <alignment horizontal="center"/>
    </xf>
    <xf numFmtId="7" fontId="0" fillId="4" borderId="0" xfId="1" applyNumberFormat="1" applyFont="1" applyFill="1" applyBorder="1" applyProtection="1"/>
    <xf numFmtId="7" fontId="0" fillId="7" borderId="0" xfId="1" applyNumberFormat="1" applyFont="1" applyFill="1" applyBorder="1" applyProtection="1"/>
    <xf numFmtId="7" fontId="0" fillId="2" borderId="0" xfId="1" applyNumberFormat="1" applyFont="1" applyFill="1" applyBorder="1" applyProtection="1"/>
    <xf numFmtId="0" fontId="9" fillId="2" borderId="0" xfId="0" applyFont="1" applyFill="1" applyBorder="1" applyAlignment="1" applyProtection="1">
      <alignment horizontal="right"/>
    </xf>
    <xf numFmtId="0" fontId="10" fillId="8" borderId="0" xfId="0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11" fillId="2" borderId="0" xfId="0" applyFont="1" applyFill="1" applyBorder="1" applyProtection="1"/>
    <xf numFmtId="0" fontId="12" fillId="2" borderId="0" xfId="0" applyFont="1" applyFill="1" applyBorder="1" applyProtection="1"/>
    <xf numFmtId="0" fontId="9" fillId="2" borderId="0" xfId="0" applyFont="1" applyFill="1" applyBorder="1" applyAlignment="1" applyProtection="1">
      <alignment horizontal="center" vertical="center"/>
    </xf>
    <xf numFmtId="0" fontId="13" fillId="2" borderId="0" xfId="0" applyFont="1" applyFill="1" applyBorder="1" applyProtection="1"/>
    <xf numFmtId="0" fontId="14" fillId="2" borderId="0" xfId="0" applyFont="1" applyFill="1" applyBorder="1" applyProtection="1"/>
    <xf numFmtId="0" fontId="15" fillId="2" borderId="0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vertical="center"/>
    </xf>
    <xf numFmtId="0" fontId="16" fillId="2" borderId="0" xfId="0" applyFont="1" applyFill="1" applyBorder="1" applyAlignment="1" applyProtection="1">
      <alignment horizontal="right" vertical="center"/>
    </xf>
    <xf numFmtId="0" fontId="18" fillId="8" borderId="0" xfId="0" applyFont="1" applyFill="1" applyBorder="1" applyAlignment="1" applyProtection="1">
      <alignment horizontal="center" vertical="center"/>
      <protection locked="0"/>
    </xf>
    <xf numFmtId="44" fontId="19" fillId="2" borderId="0" xfId="0" applyNumberFormat="1" applyFont="1" applyFill="1" applyBorder="1" applyAlignment="1" applyProtection="1">
      <alignment horizontal="left" vertical="center"/>
    </xf>
    <xf numFmtId="0" fontId="14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Protection="1"/>
    <xf numFmtId="0" fontId="8" fillId="2" borderId="0" xfId="0" applyFont="1" applyFill="1" applyBorder="1" applyAlignment="1" applyProtection="1">
      <alignment vertical="top"/>
    </xf>
    <xf numFmtId="0" fontId="18" fillId="8" borderId="0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vertical="center"/>
    </xf>
    <xf numFmtId="0" fontId="10" fillId="2" borderId="2" xfId="0" applyFont="1" applyFill="1" applyBorder="1" applyAlignment="1" applyProtection="1">
      <alignment vertical="center"/>
    </xf>
    <xf numFmtId="0" fontId="10" fillId="2" borderId="3" xfId="0" applyFont="1" applyFill="1" applyBorder="1" applyAlignment="1" applyProtection="1">
      <alignment vertical="center"/>
    </xf>
    <xf numFmtId="0" fontId="20" fillId="2" borderId="0" xfId="0" applyFont="1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top"/>
    </xf>
    <xf numFmtId="0" fontId="16" fillId="2" borderId="0" xfId="0" applyFont="1" applyFill="1" applyBorder="1" applyAlignment="1" applyProtection="1">
      <alignment horizontal="left" vertical="center" wrapText="1"/>
    </xf>
    <xf numFmtId="0" fontId="21" fillId="2" borderId="0" xfId="0" applyFont="1" applyFill="1" applyBorder="1" applyAlignment="1" applyProtection="1">
      <alignment horizontal="left" vertical="center"/>
    </xf>
    <xf numFmtId="0" fontId="10" fillId="2" borderId="4" xfId="0" applyFont="1" applyFill="1" applyBorder="1" applyAlignment="1" applyProtection="1">
      <alignment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 vertical="center" wrapText="1"/>
    </xf>
    <xf numFmtId="0" fontId="18" fillId="2" borderId="0" xfId="0" applyFont="1" applyFill="1" applyBorder="1" applyAlignment="1" applyProtection="1">
      <alignment horizontal="center" vertical="center" wrapText="1"/>
    </xf>
    <xf numFmtId="37" fontId="15" fillId="6" borderId="5" xfId="1" applyNumberFormat="1" applyFont="1" applyFill="1" applyBorder="1" applyAlignment="1" applyProtection="1">
      <alignment horizontal="center" vertical="center"/>
    </xf>
    <xf numFmtId="37" fontId="15" fillId="2" borderId="6" xfId="1" applyNumberFormat="1" applyFont="1" applyFill="1" applyBorder="1" applyAlignment="1" applyProtection="1">
      <alignment vertical="center"/>
    </xf>
    <xf numFmtId="0" fontId="0" fillId="2" borderId="0" xfId="0" applyFill="1" applyBorder="1" applyAlignment="1" applyProtection="1"/>
    <xf numFmtId="37" fontId="15" fillId="6" borderId="7" xfId="1" applyNumberFormat="1" applyFont="1" applyFill="1" applyBorder="1" applyAlignment="1" applyProtection="1">
      <alignment horizontal="center" vertical="center"/>
    </xf>
    <xf numFmtId="37" fontId="15" fillId="2" borderId="4" xfId="1" applyNumberFormat="1" applyFont="1" applyFill="1" applyBorder="1" applyAlignment="1" applyProtection="1">
      <alignment vertical="center"/>
    </xf>
    <xf numFmtId="0" fontId="23" fillId="2" borderId="0" xfId="4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horizontal="right" vertical="center" indent="2"/>
    </xf>
    <xf numFmtId="0" fontId="24" fillId="2" borderId="0" xfId="0" applyFont="1" applyFill="1" applyBorder="1" applyAlignment="1" applyProtection="1">
      <alignment horizontal="right" vertical="center" indent="5"/>
    </xf>
    <xf numFmtId="0" fontId="25" fillId="0" borderId="0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26" fillId="2" borderId="0" xfId="0" applyFont="1" applyFill="1" applyBorder="1" applyAlignment="1" applyProtection="1">
      <alignment horizontal="left" vertical="center"/>
    </xf>
    <xf numFmtId="0" fontId="11" fillId="4" borderId="4" xfId="0" applyFont="1" applyFill="1" applyBorder="1" applyAlignment="1" applyProtection="1">
      <alignment horizontal="center" vertical="center" wrapText="1"/>
    </xf>
    <xf numFmtId="0" fontId="27" fillId="2" borderId="0" xfId="0" applyFont="1" applyFill="1" applyBorder="1" applyAlignment="1" applyProtection="1">
      <alignment horizontal="right" vertical="center"/>
    </xf>
    <xf numFmtId="0" fontId="15" fillId="2" borderId="0" xfId="0" applyFont="1" applyFill="1" applyBorder="1" applyAlignment="1" applyProtection="1">
      <alignment horizontal="right" vertical="center" indent="2"/>
    </xf>
    <xf numFmtId="164" fontId="15" fillId="4" borderId="4" xfId="2" applyNumberFormat="1" applyFont="1" applyFill="1" applyBorder="1" applyAlignment="1" applyProtection="1">
      <alignment vertical="center"/>
    </xf>
    <xf numFmtId="0" fontId="15" fillId="4" borderId="4" xfId="0" applyFont="1" applyFill="1" applyBorder="1" applyAlignment="1" applyProtection="1">
      <alignment vertical="center" wrapText="1"/>
    </xf>
    <xf numFmtId="164" fontId="15" fillId="4" borderId="4" xfId="2" applyNumberFormat="1" applyFont="1" applyFill="1" applyBorder="1" applyAlignment="1" applyProtection="1">
      <alignment vertical="center" wrapText="1"/>
    </xf>
    <xf numFmtId="0" fontId="28" fillId="2" borderId="0" xfId="0" applyFont="1" applyFill="1" applyBorder="1" applyAlignment="1" applyProtection="1">
      <alignment horizontal="right" vertical="center"/>
    </xf>
    <xf numFmtId="164" fontId="28" fillId="4" borderId="10" xfId="2" applyNumberFormat="1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/>
    </xf>
    <xf numFmtId="0" fontId="29" fillId="2" borderId="0" xfId="0" applyFont="1" applyFill="1" applyBorder="1" applyAlignment="1" applyProtection="1">
      <alignment horizontal="right" vertical="center" wrapText="1" indent="2"/>
    </xf>
    <xf numFmtId="7" fontId="10" fillId="2" borderId="0" xfId="2" applyNumberFormat="1" applyFont="1" applyFill="1" applyBorder="1" applyAlignment="1" applyProtection="1">
      <alignment vertical="center"/>
    </xf>
    <xf numFmtId="9" fontId="30" fillId="2" borderId="0" xfId="3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/>
    </xf>
    <xf numFmtId="0" fontId="31" fillId="2" borderId="0" xfId="0" applyFont="1" applyFill="1" applyBorder="1" applyAlignment="1" applyProtection="1">
      <alignment horizontal="left" vertical="center" wrapText="1"/>
    </xf>
    <xf numFmtId="43" fontId="0" fillId="2" borderId="0" xfId="1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center" vertical="center" wrapText="1"/>
    </xf>
    <xf numFmtId="43" fontId="0" fillId="0" borderId="0" xfId="1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43" fontId="0" fillId="0" borderId="0" xfId="1" applyFont="1" applyBorder="1" applyAlignment="1" applyProtection="1">
      <alignment horizontal="center" vertical="center" wrapText="1"/>
    </xf>
    <xf numFmtId="0" fontId="0" fillId="2" borderId="0" xfId="0" quotePrefix="1" applyFill="1" applyBorder="1" applyProtection="1"/>
    <xf numFmtId="0" fontId="11" fillId="2" borderId="4" xfId="0" applyFont="1" applyFill="1" applyBorder="1" applyAlignment="1" applyProtection="1">
      <alignment horizontal="center" vertical="center" wrapText="1"/>
    </xf>
    <xf numFmtId="0" fontId="11" fillId="2" borderId="8" xfId="0" applyFont="1" applyFill="1" applyBorder="1" applyAlignment="1" applyProtection="1">
      <alignment horizontal="center" vertical="center" wrapText="1"/>
    </xf>
    <xf numFmtId="164" fontId="28" fillId="2" borderId="10" xfId="2" applyNumberFormat="1" applyFont="1" applyFill="1" applyBorder="1" applyAlignment="1" applyProtection="1">
      <alignment vertical="center"/>
    </xf>
    <xf numFmtId="164" fontId="28" fillId="2" borderId="11" xfId="2" applyNumberFormat="1" applyFont="1" applyFill="1" applyBorder="1" applyAlignment="1" applyProtection="1">
      <alignment vertical="center"/>
    </xf>
    <xf numFmtId="164" fontId="15" fillId="2" borderId="4" xfId="2" applyNumberFormat="1" applyFont="1" applyFill="1" applyBorder="1" applyAlignment="1" applyProtection="1">
      <alignment vertical="center"/>
    </xf>
    <xf numFmtId="164" fontId="15" fillId="2" borderId="4" xfId="2" applyNumberFormat="1" applyFont="1" applyFill="1" applyBorder="1" applyAlignment="1" applyProtection="1">
      <alignment vertical="center" wrapText="1"/>
    </xf>
    <xf numFmtId="164" fontId="15" fillId="2" borderId="0" xfId="2" applyNumberFormat="1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center" wrapText="1"/>
    </xf>
    <xf numFmtId="164" fontId="15" fillId="2" borderId="0" xfId="2" applyNumberFormat="1" applyFont="1" applyFill="1" applyBorder="1" applyAlignment="1" applyProtection="1">
      <alignment vertical="center" wrapText="1"/>
    </xf>
    <xf numFmtId="164" fontId="28" fillId="4" borderId="6" xfId="2" applyNumberFormat="1" applyFont="1" applyFill="1" applyBorder="1" applyAlignment="1" applyProtection="1">
      <alignment vertical="center"/>
    </xf>
    <xf numFmtId="0" fontId="15" fillId="6" borderId="5" xfId="0" applyFont="1" applyFill="1" applyBorder="1" applyAlignment="1" applyProtection="1">
      <alignment horizontal="center" vertical="center" wrapText="1"/>
    </xf>
    <xf numFmtId="0" fontId="32" fillId="2" borderId="0" xfId="0" applyFont="1" applyFill="1" applyBorder="1" applyAlignment="1" applyProtection="1">
      <alignment horizontal="center" vertical="center"/>
    </xf>
    <xf numFmtId="0" fontId="6" fillId="6" borderId="0" xfId="0" applyFont="1" applyFill="1" applyBorder="1" applyAlignment="1" applyProtection="1">
      <alignment horizontal="left"/>
    </xf>
    <xf numFmtId="0" fontId="2" fillId="6" borderId="0" xfId="0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 vertical="center"/>
    </xf>
    <xf numFmtId="0" fontId="15" fillId="6" borderId="5" xfId="0" applyFont="1" applyFill="1" applyBorder="1" applyAlignment="1" applyProtection="1">
      <alignment horizontal="center" vertical="center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7819</xdr:colOff>
      <xdr:row>29</xdr:row>
      <xdr:rowOff>152400</xdr:rowOff>
    </xdr:from>
    <xdr:to>
      <xdr:col>1</xdr:col>
      <xdr:colOff>1245135</xdr:colOff>
      <xdr:row>32</xdr:row>
      <xdr:rowOff>87629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9" y="152400"/>
          <a:ext cx="1846916" cy="8972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59</xdr:row>
      <xdr:rowOff>43920</xdr:rowOff>
    </xdr:from>
    <xdr:to>
      <xdr:col>8</xdr:col>
      <xdr:colOff>86868</xdr:colOff>
      <xdr:row>62</xdr:row>
      <xdr:rowOff>175730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987770"/>
          <a:ext cx="12545568" cy="703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404040"/>
      </a:dk2>
      <a:lt2>
        <a:srgbClr val="F2F7FB"/>
      </a:lt2>
      <a:accent1>
        <a:srgbClr val="0071B5"/>
      </a:accent1>
      <a:accent2>
        <a:srgbClr val="0071B5"/>
      </a:accent2>
      <a:accent3>
        <a:srgbClr val="3B8BC3"/>
      </a:accent3>
      <a:accent4>
        <a:srgbClr val="24643F"/>
      </a:accent4>
      <a:accent5>
        <a:srgbClr val="43835A"/>
      </a:accent5>
      <a:accent6>
        <a:srgbClr val="C65227"/>
      </a:accent6>
      <a:hlink>
        <a:srgbClr val="0071B5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rinwater.org/discoun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02"/>
  <sheetViews>
    <sheetView tabSelected="1" workbookViewId="0">
      <pane ySplit="33" topLeftCell="A34" activePane="bottomLeft" state="frozen"/>
      <selection activeCell="A30" sqref="A30"/>
      <selection pane="bottomLeft" activeCell="A30" sqref="A30"/>
    </sheetView>
  </sheetViews>
  <sheetFormatPr defaultColWidth="9.140625" defaultRowHeight="15" x14ac:dyDescent="0.25"/>
  <cols>
    <col min="1" max="1" width="9.140625" style="52"/>
    <col min="2" max="2" width="32.28515625" style="52" customWidth="1"/>
    <col min="3" max="4" width="25.5703125" style="52" customWidth="1"/>
    <col min="5" max="8" width="23.5703125" style="52" customWidth="1"/>
    <col min="9" max="10" width="5.85546875" style="52" customWidth="1"/>
    <col min="11" max="11" width="13.28515625" style="1" customWidth="1"/>
    <col min="12" max="12" width="10.28515625" style="1" customWidth="1"/>
    <col min="13" max="13" width="18.140625" style="1" customWidth="1"/>
    <col min="14" max="14" width="10.28515625" style="1" customWidth="1"/>
    <col min="15" max="15" width="10.42578125" style="1" bestFit="1" customWidth="1"/>
    <col min="16" max="16" width="17.5703125" style="1" customWidth="1"/>
    <col min="17" max="18" width="13.28515625" style="1" customWidth="1"/>
    <col min="19" max="33" width="9.140625" style="1"/>
    <col min="34" max="16384" width="9.140625" style="52"/>
  </cols>
  <sheetData>
    <row r="1" spans="3:16" s="1" customFormat="1" hidden="1" x14ac:dyDescent="0.25">
      <c r="J1" s="2" t="s">
        <v>0</v>
      </c>
      <c r="K1" s="3" t="s">
        <v>1</v>
      </c>
      <c r="L1" s="3" t="s">
        <v>2</v>
      </c>
      <c r="M1" s="3" t="s">
        <v>3</v>
      </c>
      <c r="N1" s="3" t="s">
        <v>4</v>
      </c>
    </row>
    <row r="2" spans="3:16" s="1" customFormat="1" hidden="1" x14ac:dyDescent="0.25">
      <c r="D2" s="1" t="s">
        <v>5</v>
      </c>
      <c r="K2" s="4">
        <v>0.61</v>
      </c>
      <c r="L2" s="4">
        <v>0.62</v>
      </c>
      <c r="M2" s="4">
        <v>0.64</v>
      </c>
      <c r="N2" s="4">
        <v>0.66</v>
      </c>
    </row>
    <row r="3" spans="3:16" s="1" customFormat="1" hidden="1" x14ac:dyDescent="0.25">
      <c r="D3" s="1" t="s">
        <v>6</v>
      </c>
    </row>
    <row r="4" spans="3:16" s="1" customFormat="1" hidden="1" x14ac:dyDescent="0.25">
      <c r="D4" s="5" t="s">
        <v>7</v>
      </c>
      <c r="E4" s="5"/>
      <c r="F4" s="5"/>
      <c r="G4" s="5"/>
      <c r="H4" s="5"/>
      <c r="I4" s="6"/>
      <c r="J4" s="2" t="s">
        <v>0</v>
      </c>
      <c r="L4" s="7" t="s">
        <v>8</v>
      </c>
      <c r="M4" s="8"/>
      <c r="N4" s="6"/>
      <c r="O4" s="6"/>
    </row>
    <row r="5" spans="3:16" s="11" customFormat="1" ht="60" hidden="1" x14ac:dyDescent="0.25">
      <c r="C5" s="9" t="s">
        <v>9</v>
      </c>
      <c r="D5" s="10" t="s">
        <v>10</v>
      </c>
      <c r="E5" s="10" t="s">
        <v>1</v>
      </c>
      <c r="F5" s="10" t="s">
        <v>2</v>
      </c>
      <c r="G5" s="10" t="s">
        <v>3</v>
      </c>
      <c r="H5" s="10" t="s">
        <v>4</v>
      </c>
      <c r="J5" s="12" t="str">
        <f>+D5</f>
        <v>FY 2023 (7/1/22)</v>
      </c>
      <c r="L5" s="13" t="str">
        <f>+J5</f>
        <v>FY 2023 (7/1/22)</v>
      </c>
      <c r="M5" s="13" t="s">
        <v>1</v>
      </c>
      <c r="N5" s="13" t="s">
        <v>2</v>
      </c>
      <c r="O5" s="13" t="s">
        <v>3</v>
      </c>
      <c r="P5" s="13" t="s">
        <v>4</v>
      </c>
    </row>
    <row r="6" spans="3:16" s="1" customFormat="1" hidden="1" x14ac:dyDescent="0.25">
      <c r="C6" s="14" t="s">
        <v>11</v>
      </c>
      <c r="D6" s="15">
        <v>44.62</v>
      </c>
      <c r="E6" s="16">
        <v>48.04</v>
      </c>
      <c r="F6" s="16">
        <v>50.44</v>
      </c>
      <c r="G6" s="16">
        <v>52.96</v>
      </c>
      <c r="H6" s="16">
        <v>55.61</v>
      </c>
      <c r="I6" s="17"/>
      <c r="J6" s="18">
        <v>11.59</v>
      </c>
      <c r="K6" s="17"/>
      <c r="L6" s="19">
        <v>30.42</v>
      </c>
      <c r="M6" s="20">
        <v>31.5</v>
      </c>
      <c r="N6" s="20">
        <v>33.08</v>
      </c>
      <c r="O6" s="20">
        <v>34.729999999999997</v>
      </c>
      <c r="P6" s="20">
        <v>36.47</v>
      </c>
    </row>
    <row r="7" spans="3:16" s="1" customFormat="1" hidden="1" x14ac:dyDescent="0.25">
      <c r="C7" s="14" t="s">
        <v>12</v>
      </c>
      <c r="D7" s="15">
        <v>57.09</v>
      </c>
      <c r="E7" s="16">
        <v>61.99</v>
      </c>
      <c r="F7" s="16">
        <v>65.09</v>
      </c>
      <c r="G7" s="16">
        <v>68.34</v>
      </c>
      <c r="H7" s="16">
        <v>71.760000000000005</v>
      </c>
      <c r="I7" s="17"/>
      <c r="J7" s="18">
        <v>13.86</v>
      </c>
      <c r="K7" s="17"/>
      <c r="L7" s="19">
        <v>45.61</v>
      </c>
      <c r="M7" s="20">
        <v>44.11</v>
      </c>
      <c r="N7" s="20">
        <v>46.32</v>
      </c>
      <c r="O7" s="20">
        <v>48.64</v>
      </c>
      <c r="P7" s="20">
        <v>51.07</v>
      </c>
    </row>
    <row r="8" spans="3:16" s="1" customFormat="1" hidden="1" x14ac:dyDescent="0.25">
      <c r="C8" s="14" t="s">
        <v>13</v>
      </c>
      <c r="D8" s="15">
        <v>82.01</v>
      </c>
      <c r="E8" s="16">
        <v>72.459999999999994</v>
      </c>
      <c r="F8" s="16">
        <v>76.08</v>
      </c>
      <c r="G8" s="16">
        <v>79.88</v>
      </c>
      <c r="H8" s="16">
        <v>83.87</v>
      </c>
      <c r="I8" s="17"/>
      <c r="J8" s="18">
        <v>18.350000000000001</v>
      </c>
      <c r="K8" s="17"/>
      <c r="L8" s="19">
        <v>76.03</v>
      </c>
      <c r="M8" s="20">
        <v>53.56</v>
      </c>
      <c r="N8" s="20">
        <v>56.24</v>
      </c>
      <c r="O8" s="20">
        <v>59.05</v>
      </c>
      <c r="P8" s="20">
        <v>62</v>
      </c>
    </row>
    <row r="9" spans="3:16" s="1" customFormat="1" hidden="1" x14ac:dyDescent="0.25">
      <c r="C9" s="14" t="s">
        <v>14</v>
      </c>
      <c r="D9" s="15">
        <v>144.30000000000001</v>
      </c>
      <c r="E9" s="16">
        <v>142.22</v>
      </c>
      <c r="F9" s="16">
        <v>149.33000000000001</v>
      </c>
      <c r="G9" s="16">
        <v>156.80000000000001</v>
      </c>
      <c r="H9" s="16">
        <v>164.64</v>
      </c>
      <c r="I9" s="17"/>
      <c r="J9" s="18">
        <v>29.61</v>
      </c>
      <c r="K9" s="17"/>
      <c r="L9" s="19">
        <v>152.07</v>
      </c>
      <c r="M9" s="20">
        <v>116.57</v>
      </c>
      <c r="N9" s="20">
        <v>122.4</v>
      </c>
      <c r="O9" s="20">
        <v>128.52000000000001</v>
      </c>
      <c r="P9" s="20">
        <v>134.94999999999999</v>
      </c>
    </row>
    <row r="10" spans="3:16" s="1" customFormat="1" hidden="1" x14ac:dyDescent="0.25">
      <c r="C10" s="14" t="s">
        <v>15</v>
      </c>
      <c r="D10" s="15">
        <v>219.05</v>
      </c>
      <c r="E10" s="16">
        <v>222.45</v>
      </c>
      <c r="F10" s="16">
        <v>233.57</v>
      </c>
      <c r="G10" s="16">
        <v>245.25</v>
      </c>
      <c r="H10" s="16">
        <v>257.51</v>
      </c>
      <c r="I10" s="17"/>
      <c r="J10" s="18">
        <v>43.12</v>
      </c>
      <c r="K10" s="17"/>
      <c r="L10" s="19">
        <v>243.32</v>
      </c>
      <c r="M10" s="20">
        <v>189.03</v>
      </c>
      <c r="N10" s="20">
        <v>198.48</v>
      </c>
      <c r="O10" s="20">
        <v>208.4</v>
      </c>
      <c r="P10" s="20">
        <v>218.82</v>
      </c>
    </row>
    <row r="11" spans="3:16" s="1" customFormat="1" hidden="1" x14ac:dyDescent="0.25">
      <c r="C11" s="14"/>
      <c r="D11" s="15">
        <v>455.77</v>
      </c>
      <c r="E11" s="16"/>
      <c r="F11" s="16"/>
      <c r="G11" s="16"/>
      <c r="H11" s="16"/>
      <c r="I11" s="17"/>
      <c r="J11" s="18">
        <v>85.91</v>
      </c>
      <c r="K11" s="17"/>
      <c r="L11" s="19">
        <v>532.26</v>
      </c>
      <c r="M11" s="8"/>
      <c r="N11" s="8"/>
      <c r="O11" s="8"/>
      <c r="P11" s="8"/>
    </row>
    <row r="12" spans="3:16" s="1" customFormat="1" hidden="1" x14ac:dyDescent="0.25">
      <c r="C12" s="14"/>
      <c r="D12" s="15">
        <v>804.63</v>
      </c>
      <c r="E12" s="16"/>
      <c r="F12" s="16"/>
      <c r="G12" s="16"/>
      <c r="H12" s="16"/>
      <c r="I12" s="17"/>
      <c r="J12" s="18">
        <v>148.96</v>
      </c>
      <c r="K12" s="17"/>
      <c r="L12" s="19">
        <v>958.09</v>
      </c>
      <c r="M12" s="8"/>
      <c r="N12" s="8"/>
      <c r="O12" s="8"/>
      <c r="P12" s="8"/>
    </row>
    <row r="13" spans="3:16" s="1" customFormat="1" hidden="1" x14ac:dyDescent="0.25">
      <c r="C13" s="14"/>
      <c r="D13" s="15">
        <v>1763.97</v>
      </c>
      <c r="E13" s="16"/>
      <c r="F13" s="16"/>
      <c r="G13" s="16"/>
      <c r="H13" s="16"/>
      <c r="I13" s="17"/>
      <c r="J13" s="18">
        <v>322.37</v>
      </c>
      <c r="K13" s="17"/>
      <c r="L13" s="19">
        <v>2129.09</v>
      </c>
      <c r="M13" s="8"/>
      <c r="N13" s="8"/>
      <c r="O13" s="8"/>
      <c r="P13" s="8"/>
    </row>
    <row r="14" spans="3:16" s="1" customFormat="1" hidden="1" x14ac:dyDescent="0.25">
      <c r="C14" s="14"/>
      <c r="D14" s="15">
        <v>3009.87</v>
      </c>
      <c r="E14" s="16"/>
      <c r="F14" s="16"/>
      <c r="G14" s="16"/>
      <c r="H14" s="16"/>
      <c r="I14" s="17"/>
      <c r="J14" s="18">
        <v>547.55999999999995</v>
      </c>
      <c r="K14" s="17"/>
      <c r="L14" s="19">
        <v>3649.85</v>
      </c>
      <c r="M14" s="8"/>
      <c r="N14" s="8"/>
      <c r="O14" s="8"/>
      <c r="P14" s="8"/>
    </row>
    <row r="15" spans="3:16" s="1" customFormat="1" hidden="1" x14ac:dyDescent="0.25">
      <c r="C15" s="14"/>
      <c r="D15" s="15">
        <v>4754.13</v>
      </c>
      <c r="E15" s="16"/>
      <c r="F15" s="16"/>
      <c r="G15" s="16"/>
      <c r="H15" s="16"/>
      <c r="I15" s="17"/>
      <c r="J15" s="18">
        <v>862.84</v>
      </c>
      <c r="K15" s="17"/>
      <c r="L15" s="19">
        <v>5778.95</v>
      </c>
      <c r="M15" s="8"/>
      <c r="N15" s="8"/>
      <c r="O15" s="8"/>
      <c r="P15" s="8"/>
    </row>
    <row r="16" spans="3:16" s="1" customFormat="1" hidden="1" x14ac:dyDescent="0.25">
      <c r="I16" s="21"/>
      <c r="J16" s="22"/>
    </row>
    <row r="17" spans="3:22" s="1" customFormat="1" ht="15.75" hidden="1" x14ac:dyDescent="0.25">
      <c r="C17" s="23"/>
      <c r="D17" s="127" t="s">
        <v>16</v>
      </c>
      <c r="E17" s="127"/>
      <c r="F17" s="127"/>
      <c r="G17" s="24">
        <v>44743</v>
      </c>
      <c r="H17" s="25" t="s">
        <v>17</v>
      </c>
      <c r="I17" s="25" t="s">
        <v>18</v>
      </c>
      <c r="J17" s="26" t="s">
        <v>19</v>
      </c>
      <c r="K17" s="2"/>
      <c r="L17" s="2"/>
      <c r="M17" s="27">
        <f>+G17</f>
        <v>44743</v>
      </c>
      <c r="N17" s="3" t="s">
        <v>17</v>
      </c>
      <c r="O17" s="3" t="s">
        <v>18</v>
      </c>
    </row>
    <row r="18" spans="3:22" s="1" customFormat="1" hidden="1" x14ac:dyDescent="0.25">
      <c r="C18" s="28" t="s">
        <v>20</v>
      </c>
      <c r="D18" s="128" t="s">
        <v>21</v>
      </c>
      <c r="E18" s="128"/>
      <c r="F18" s="29" t="s">
        <v>22</v>
      </c>
      <c r="G18" s="25" t="s">
        <v>23</v>
      </c>
      <c r="H18" s="25" t="s">
        <v>24</v>
      </c>
      <c r="I18" s="25" t="s">
        <v>24</v>
      </c>
      <c r="J18" s="129" t="s">
        <v>21</v>
      </c>
      <c r="K18" s="129"/>
      <c r="L18" s="2" t="s">
        <v>22</v>
      </c>
      <c r="M18" s="3" t="s">
        <v>23</v>
      </c>
      <c r="N18" s="3" t="s">
        <v>24</v>
      </c>
      <c r="O18" s="3" t="s">
        <v>24</v>
      </c>
    </row>
    <row r="19" spans="3:22" s="1" customFormat="1" hidden="1" x14ac:dyDescent="0.25">
      <c r="C19" s="28">
        <v>1</v>
      </c>
      <c r="D19" s="30">
        <v>0</v>
      </c>
      <c r="E19" s="30">
        <v>21</v>
      </c>
      <c r="F19" s="30">
        <f>E19-D19</f>
        <v>21</v>
      </c>
      <c r="G19" s="31">
        <v>4.7300000000000004</v>
      </c>
      <c r="H19" s="31">
        <f>G19*F19</f>
        <v>99.330000000000013</v>
      </c>
      <c r="I19" s="31">
        <f>H19</f>
        <v>99.330000000000013</v>
      </c>
      <c r="J19" s="32">
        <v>0</v>
      </c>
      <c r="K19" s="32">
        <v>26</v>
      </c>
      <c r="L19" s="32">
        <f>K19-J19</f>
        <v>26</v>
      </c>
      <c r="M19" s="33">
        <f>Proposed_T1</f>
        <v>4.7300000000000004</v>
      </c>
      <c r="N19" s="33">
        <f>M19*L19</f>
        <v>122.98000000000002</v>
      </c>
      <c r="O19" s="33">
        <f>N19</f>
        <v>122.98000000000002</v>
      </c>
      <c r="P19" s="34"/>
    </row>
    <row r="20" spans="3:22" s="1" customFormat="1" hidden="1" x14ac:dyDescent="0.25">
      <c r="C20" s="28">
        <v>2</v>
      </c>
      <c r="D20" s="30">
        <v>22</v>
      </c>
      <c r="E20" s="30">
        <v>48</v>
      </c>
      <c r="F20" s="30">
        <f>E20-D20+1</f>
        <v>27</v>
      </c>
      <c r="G20" s="31">
        <v>8.19</v>
      </c>
      <c r="H20" s="31">
        <f>G20*F20</f>
        <v>221.13</v>
      </c>
      <c r="I20" s="31">
        <f>H20+I19</f>
        <v>320.46000000000004</v>
      </c>
      <c r="J20" s="32">
        <v>27</v>
      </c>
      <c r="K20" s="32">
        <v>59</v>
      </c>
      <c r="L20" s="32">
        <f>K20-J20+1</f>
        <v>33</v>
      </c>
      <c r="M20" s="33">
        <f>Proposed_T2</f>
        <v>8.19</v>
      </c>
      <c r="N20" s="33">
        <f>M20*L20</f>
        <v>270.27</v>
      </c>
      <c r="O20" s="33">
        <f>N20+O19</f>
        <v>393.25</v>
      </c>
      <c r="P20" s="34"/>
    </row>
    <row r="21" spans="3:22" s="1" customFormat="1" hidden="1" x14ac:dyDescent="0.25">
      <c r="C21" s="28">
        <v>3</v>
      </c>
      <c r="D21" s="30">
        <v>49</v>
      </c>
      <c r="E21" s="30">
        <v>80</v>
      </c>
      <c r="F21" s="30">
        <f>E21-D21+1</f>
        <v>32</v>
      </c>
      <c r="G21" s="31">
        <v>13.78</v>
      </c>
      <c r="H21" s="31">
        <f>G21*F21</f>
        <v>440.96</v>
      </c>
      <c r="I21" s="31">
        <f>H21+I20</f>
        <v>761.42000000000007</v>
      </c>
      <c r="J21" s="32">
        <v>60</v>
      </c>
      <c r="K21" s="32">
        <v>99</v>
      </c>
      <c r="L21" s="32">
        <f>K21-J21+1</f>
        <v>40</v>
      </c>
      <c r="M21" s="33">
        <f>Proposed_T3</f>
        <v>13.78</v>
      </c>
      <c r="N21" s="33">
        <f>M21*L21</f>
        <v>551.19999999999993</v>
      </c>
      <c r="O21" s="33">
        <f>N21+O20</f>
        <v>944.44999999999993</v>
      </c>
      <c r="P21" s="34"/>
    </row>
    <row r="22" spans="3:22" s="1" customFormat="1" hidden="1" x14ac:dyDescent="0.25">
      <c r="C22" s="28">
        <v>4</v>
      </c>
      <c r="D22" s="30">
        <v>81</v>
      </c>
      <c r="E22" s="30">
        <v>999999</v>
      </c>
      <c r="F22" s="30">
        <f>SUM(F19:F21)</f>
        <v>80</v>
      </c>
      <c r="G22" s="31">
        <v>22.15</v>
      </c>
      <c r="H22" s="31"/>
      <c r="I22" s="31"/>
      <c r="J22" s="32">
        <v>100</v>
      </c>
      <c r="K22" s="32">
        <v>9999999</v>
      </c>
      <c r="L22" s="32">
        <f>SUM(L19:L21)</f>
        <v>99</v>
      </c>
      <c r="M22" s="33">
        <f>Proposed_T4</f>
        <v>22.15</v>
      </c>
      <c r="N22" s="33"/>
      <c r="O22" s="33"/>
    </row>
    <row r="23" spans="3:22" s="1" customFormat="1" hidden="1" x14ac:dyDescent="0.25">
      <c r="D23" s="35"/>
      <c r="E23" s="35"/>
      <c r="F23" s="35"/>
      <c r="G23" s="36"/>
      <c r="H23" s="36"/>
      <c r="I23" s="36"/>
      <c r="J23" s="36"/>
      <c r="K23" s="36"/>
      <c r="L23" s="36"/>
      <c r="P23" s="36"/>
      <c r="Q23" s="36"/>
      <c r="R23" s="36"/>
      <c r="S23" s="36"/>
      <c r="T23" s="36"/>
      <c r="U23" s="36"/>
    </row>
    <row r="24" spans="3:22" s="1" customFormat="1" ht="15.75" hidden="1" x14ac:dyDescent="0.25">
      <c r="C24" s="37"/>
      <c r="D24" s="37"/>
      <c r="E24" s="38"/>
      <c r="F24" s="38"/>
      <c r="G24" s="38" t="s">
        <v>25</v>
      </c>
      <c r="H24" s="39" t="s">
        <v>17</v>
      </c>
      <c r="I24" s="39" t="s">
        <v>18</v>
      </c>
      <c r="J24" s="40" t="s">
        <v>26</v>
      </c>
      <c r="K24" s="41" t="s">
        <v>17</v>
      </c>
      <c r="L24" s="41" t="s">
        <v>18</v>
      </c>
      <c r="M24" s="38" t="s">
        <v>27</v>
      </c>
      <c r="N24" s="39" t="s">
        <v>17</v>
      </c>
      <c r="O24" s="39" t="s">
        <v>18</v>
      </c>
      <c r="P24" s="40" t="s">
        <v>28</v>
      </c>
      <c r="Q24" s="41" t="s">
        <v>17</v>
      </c>
      <c r="R24" s="41" t="s">
        <v>18</v>
      </c>
      <c r="S24" s="42"/>
      <c r="T24" s="43"/>
      <c r="U24" s="43"/>
    </row>
    <row r="25" spans="3:22" s="1" customFormat="1" hidden="1" x14ac:dyDescent="0.25">
      <c r="C25" s="44" t="s">
        <v>20</v>
      </c>
      <c r="D25" s="130" t="s">
        <v>21</v>
      </c>
      <c r="E25" s="130"/>
      <c r="F25" s="45" t="s">
        <v>22</v>
      </c>
      <c r="G25" s="39" t="s">
        <v>23</v>
      </c>
      <c r="H25" s="39" t="s">
        <v>24</v>
      </c>
      <c r="I25" s="39" t="s">
        <v>24</v>
      </c>
      <c r="J25" s="41" t="s">
        <v>23</v>
      </c>
      <c r="K25" s="41" t="s">
        <v>24</v>
      </c>
      <c r="L25" s="41" t="s">
        <v>24</v>
      </c>
      <c r="M25" s="39" t="s">
        <v>23</v>
      </c>
      <c r="N25" s="39" t="s">
        <v>24</v>
      </c>
      <c r="O25" s="39" t="s">
        <v>24</v>
      </c>
      <c r="P25" s="41" t="s">
        <v>23</v>
      </c>
      <c r="Q25" s="41" t="s">
        <v>24</v>
      </c>
      <c r="R25" s="41" t="s">
        <v>24</v>
      </c>
      <c r="S25" s="43"/>
      <c r="T25" s="43"/>
      <c r="U25" s="43"/>
    </row>
    <row r="26" spans="3:22" s="1" customFormat="1" hidden="1" x14ac:dyDescent="0.25">
      <c r="C26" s="44">
        <v>1</v>
      </c>
      <c r="D26" s="46">
        <v>0</v>
      </c>
      <c r="E26" s="46">
        <v>15</v>
      </c>
      <c r="F26" s="46">
        <f>E26-D26</f>
        <v>15</v>
      </c>
      <c r="G26" s="47">
        <v>7.67</v>
      </c>
      <c r="H26" s="47">
        <f>$F$26*G26</f>
        <v>115.05</v>
      </c>
      <c r="I26" s="47">
        <f>H26</f>
        <v>115.05</v>
      </c>
      <c r="J26" s="48">
        <v>9.16</v>
      </c>
      <c r="K26" s="48">
        <f>$F$26*J26</f>
        <v>137.4</v>
      </c>
      <c r="L26" s="48">
        <f>K26</f>
        <v>137.4</v>
      </c>
      <c r="M26" s="47">
        <v>10.24</v>
      </c>
      <c r="N26" s="47">
        <f>$F$26*M26</f>
        <v>153.6</v>
      </c>
      <c r="O26" s="47">
        <f>N26</f>
        <v>153.6</v>
      </c>
      <c r="P26" s="48">
        <v>10.86</v>
      </c>
      <c r="Q26" s="48">
        <f>$F$26*P26</f>
        <v>162.89999999999998</v>
      </c>
      <c r="R26" s="48">
        <f>Q26</f>
        <v>162.89999999999998</v>
      </c>
      <c r="S26" s="49"/>
      <c r="T26" s="49"/>
      <c r="U26" s="49"/>
      <c r="V26" s="34"/>
    </row>
    <row r="27" spans="3:22" s="1" customFormat="1" hidden="1" x14ac:dyDescent="0.25">
      <c r="C27" s="44">
        <v>2</v>
      </c>
      <c r="D27" s="46">
        <v>16</v>
      </c>
      <c r="E27" s="46">
        <v>25</v>
      </c>
      <c r="F27" s="46">
        <f>E27-D27+1</f>
        <v>10</v>
      </c>
      <c r="G27" s="47">
        <v>10.02</v>
      </c>
      <c r="H27" s="47">
        <f>$F$27*G27</f>
        <v>100.19999999999999</v>
      </c>
      <c r="I27" s="47">
        <f>H27+I26</f>
        <v>215.25</v>
      </c>
      <c r="J27" s="48">
        <v>11.96</v>
      </c>
      <c r="K27" s="48">
        <f>$F$27*J27</f>
        <v>119.60000000000001</v>
      </c>
      <c r="L27" s="48">
        <f>K27+L26</f>
        <v>257</v>
      </c>
      <c r="M27" s="47">
        <v>13.38</v>
      </c>
      <c r="N27" s="47">
        <f>$F$27*M27</f>
        <v>133.80000000000001</v>
      </c>
      <c r="O27" s="47">
        <f>N27+O26</f>
        <v>287.39999999999998</v>
      </c>
      <c r="P27" s="48">
        <v>14.19</v>
      </c>
      <c r="Q27" s="48">
        <f>$F$27*P27</f>
        <v>141.9</v>
      </c>
      <c r="R27" s="48">
        <f>Q27+R26</f>
        <v>304.79999999999995</v>
      </c>
      <c r="S27" s="49"/>
      <c r="T27" s="49"/>
      <c r="U27" s="49"/>
      <c r="V27" s="34"/>
    </row>
    <row r="28" spans="3:22" s="1" customFormat="1" hidden="1" x14ac:dyDescent="0.25">
      <c r="C28" s="44">
        <v>3</v>
      </c>
      <c r="D28" s="46">
        <v>26</v>
      </c>
      <c r="E28" s="46">
        <v>80</v>
      </c>
      <c r="F28" s="46">
        <f>E28-D28+1</f>
        <v>55</v>
      </c>
      <c r="G28" s="47">
        <v>16.190000000000001</v>
      </c>
      <c r="H28" s="47">
        <f>$F$28*G28</f>
        <v>890.45</v>
      </c>
      <c r="I28" s="47">
        <f>H28+I27</f>
        <v>1105.7</v>
      </c>
      <c r="J28" s="48">
        <v>19.329999999999998</v>
      </c>
      <c r="K28" s="48">
        <f>$F$28*J28</f>
        <v>1063.1499999999999</v>
      </c>
      <c r="L28" s="48">
        <f>K28+L27</f>
        <v>1320.1499999999999</v>
      </c>
      <c r="M28" s="47">
        <v>21.62</v>
      </c>
      <c r="N28" s="47">
        <f>$F$28*M28</f>
        <v>1189.1000000000001</v>
      </c>
      <c r="O28" s="47">
        <f>N28+O27</f>
        <v>1476.5</v>
      </c>
      <c r="P28" s="48">
        <v>22.92</v>
      </c>
      <c r="Q28" s="48">
        <f>$F$28*P28</f>
        <v>1260.6000000000001</v>
      </c>
      <c r="R28" s="48">
        <f>Q28+R27</f>
        <v>1565.4</v>
      </c>
      <c r="S28" s="49"/>
      <c r="T28" s="49"/>
      <c r="U28" s="49"/>
      <c r="V28" s="34"/>
    </row>
    <row r="29" spans="3:22" s="1" customFormat="1" hidden="1" x14ac:dyDescent="0.25">
      <c r="C29" s="44">
        <v>4</v>
      </c>
      <c r="D29" s="46">
        <v>81</v>
      </c>
      <c r="E29" s="46">
        <v>999999</v>
      </c>
      <c r="F29" s="46">
        <f>SUM(F26:F28)</f>
        <v>80</v>
      </c>
      <c r="G29" s="47">
        <v>24.77</v>
      </c>
      <c r="H29" s="47"/>
      <c r="I29" s="47"/>
      <c r="J29" s="48">
        <v>29.58</v>
      </c>
      <c r="K29" s="48"/>
      <c r="L29" s="48"/>
      <c r="M29" s="47">
        <v>33.08</v>
      </c>
      <c r="N29" s="47"/>
      <c r="O29" s="47"/>
      <c r="P29" s="48">
        <v>35.07</v>
      </c>
      <c r="Q29" s="48"/>
      <c r="R29" s="48"/>
      <c r="S29" s="49"/>
      <c r="T29" s="49"/>
      <c r="U29" s="49"/>
    </row>
    <row r="30" spans="3:22" s="1" customFormat="1" ht="22.15" customHeight="1" x14ac:dyDescent="0.25">
      <c r="G30" s="36"/>
      <c r="H30" s="36"/>
      <c r="I30" s="36"/>
      <c r="J30" s="36"/>
      <c r="K30" s="36"/>
      <c r="L30" s="36"/>
      <c r="P30" s="36"/>
      <c r="Q30" s="36"/>
      <c r="R30" s="36"/>
      <c r="S30" s="36"/>
      <c r="T30" s="36"/>
      <c r="U30" s="36"/>
    </row>
    <row r="31" spans="3:22" s="1" customFormat="1" ht="22.9" customHeight="1" x14ac:dyDescent="0.25">
      <c r="G31" s="36"/>
      <c r="H31" s="36"/>
      <c r="I31" s="36"/>
      <c r="J31" s="36"/>
      <c r="K31" s="36"/>
      <c r="L31" s="36"/>
      <c r="P31" s="36"/>
      <c r="Q31" s="36"/>
      <c r="R31" s="36"/>
      <c r="S31" s="36"/>
      <c r="T31" s="36"/>
      <c r="U31" s="36"/>
    </row>
    <row r="32" spans="3:22" s="1" customFormat="1" ht="31.5" x14ac:dyDescent="0.25">
      <c r="C32" s="131" t="s">
        <v>29</v>
      </c>
      <c r="D32" s="131"/>
      <c r="E32" s="131"/>
      <c r="F32" s="131"/>
      <c r="G32" s="131"/>
      <c r="H32" s="131"/>
      <c r="I32" s="131"/>
      <c r="J32" s="36"/>
      <c r="K32" s="36"/>
      <c r="L32" s="36"/>
      <c r="U32" s="36"/>
    </row>
    <row r="33" spans="1:35" s="1" customFormat="1" ht="23.25" x14ac:dyDescent="0.25">
      <c r="C33" s="126" t="s">
        <v>56</v>
      </c>
      <c r="D33" s="126"/>
      <c r="E33" s="126"/>
      <c r="F33" s="126"/>
      <c r="G33" s="126"/>
      <c r="H33" s="126"/>
      <c r="I33" s="126"/>
      <c r="J33" s="36"/>
      <c r="K33" s="36"/>
      <c r="L33" s="36"/>
      <c r="U33" s="36"/>
    </row>
    <row r="34" spans="1:35" s="1" customFormat="1" x14ac:dyDescent="0.25">
      <c r="G34" s="36"/>
      <c r="H34" s="36"/>
      <c r="I34" s="36"/>
      <c r="J34" s="36"/>
      <c r="K34" s="36"/>
      <c r="L34" s="36"/>
      <c r="U34" s="36"/>
    </row>
    <row r="35" spans="1:35" s="1" customFormat="1" ht="27.75" customHeight="1" x14ac:dyDescent="0.35">
      <c r="D35" s="50" t="s">
        <v>30</v>
      </c>
      <c r="E35" s="51" t="s">
        <v>31</v>
      </c>
      <c r="AH35" s="52"/>
      <c r="AI35" s="52"/>
    </row>
    <row r="36" spans="1:35" s="1" customFormat="1" ht="3" customHeight="1" x14ac:dyDescent="0.3">
      <c r="B36" s="53"/>
      <c r="C36" s="54"/>
    </row>
    <row r="37" spans="1:35" s="1" customFormat="1" ht="21" x14ac:dyDescent="0.3">
      <c r="B37" s="55"/>
      <c r="C37" s="56"/>
      <c r="D37" s="57"/>
      <c r="E37" s="58" t="s">
        <v>9</v>
      </c>
      <c r="F37" s="56"/>
      <c r="G37" s="56"/>
      <c r="AH37" s="52"/>
      <c r="AI37" s="52"/>
    </row>
    <row r="38" spans="1:35" s="1" customFormat="1" ht="33.75" customHeight="1" x14ac:dyDescent="0.25">
      <c r="A38" s="59" t="s">
        <v>32</v>
      </c>
      <c r="D38" s="60" t="s">
        <v>33</v>
      </c>
      <c r="E38" s="61" t="s">
        <v>11</v>
      </c>
      <c r="F38" s="62" t="s">
        <v>34</v>
      </c>
      <c r="G38" s="63"/>
      <c r="H38" s="64"/>
      <c r="I38" s="64"/>
      <c r="AH38" s="52"/>
      <c r="AI38" s="52"/>
    </row>
    <row r="39" spans="1:35" s="1" customFormat="1" ht="3" customHeight="1" x14ac:dyDescent="0.25">
      <c r="A39" s="55"/>
      <c r="C39" s="65"/>
      <c r="D39" s="65"/>
      <c r="E39" s="66"/>
      <c r="F39" s="56"/>
      <c r="G39" s="56"/>
      <c r="AH39" s="52"/>
      <c r="AI39" s="52"/>
    </row>
    <row r="40" spans="1:35" s="1" customFormat="1" ht="33.75" customHeight="1" x14ac:dyDescent="0.25">
      <c r="A40" s="67" t="s">
        <v>35</v>
      </c>
      <c r="D40" s="60" t="s">
        <v>36</v>
      </c>
      <c r="E40" s="68">
        <v>11</v>
      </c>
      <c r="F40" s="69">
        <f>E40</f>
        <v>11</v>
      </c>
      <c r="H40" s="70">
        <f>E40</f>
        <v>11</v>
      </c>
      <c r="I40" s="71"/>
      <c r="J40" s="72"/>
      <c r="M40" s="73"/>
    </row>
    <row r="41" spans="1:35" s="1" customFormat="1" ht="12.75" customHeight="1" x14ac:dyDescent="0.25">
      <c r="A41" s="74"/>
      <c r="B41" s="74"/>
      <c r="D41" s="75"/>
      <c r="E41" s="76" t="s">
        <v>37</v>
      </c>
      <c r="F41" s="77"/>
      <c r="H41" s="78"/>
      <c r="I41" s="79"/>
      <c r="J41" s="72"/>
      <c r="M41" s="73"/>
    </row>
    <row r="42" spans="1:35" s="1" customFormat="1" ht="3" customHeight="1" x14ac:dyDescent="0.25">
      <c r="A42" s="74"/>
      <c r="B42" s="74"/>
      <c r="C42" s="80"/>
      <c r="D42" s="75"/>
      <c r="E42" s="81"/>
      <c r="F42" s="77"/>
      <c r="H42" s="78"/>
      <c r="I42" s="79"/>
      <c r="J42" s="72"/>
      <c r="M42" s="73"/>
    </row>
    <row r="43" spans="1:35" s="1" customFormat="1" ht="30" customHeight="1" x14ac:dyDescent="0.25">
      <c r="C43" s="132" t="s">
        <v>38</v>
      </c>
      <c r="D43" s="132"/>
      <c r="E43" s="82">
        <f>F40*748</f>
        <v>8228</v>
      </c>
      <c r="F43" s="83"/>
      <c r="G43" s="83"/>
      <c r="H43" s="83"/>
      <c r="I43" s="83"/>
      <c r="J43" s="83"/>
      <c r="K43" s="73"/>
    </row>
    <row r="44" spans="1:35" s="1" customFormat="1" ht="30" customHeight="1" x14ac:dyDescent="0.25">
      <c r="B44" s="84"/>
      <c r="C44" s="125" t="s">
        <v>39</v>
      </c>
      <c r="D44" s="125"/>
      <c r="E44" s="85">
        <f>ROUND(E43/61,0)</f>
        <v>135</v>
      </c>
      <c r="F44" s="86"/>
      <c r="G44" s="86"/>
      <c r="H44" s="86"/>
      <c r="I44" s="86"/>
      <c r="J44" s="86"/>
      <c r="K44" s="73"/>
    </row>
    <row r="45" spans="1:35" ht="33.75" customHeight="1" x14ac:dyDescent="0.25">
      <c r="A45" s="59" t="s">
        <v>40</v>
      </c>
      <c r="D45" s="60" t="s">
        <v>41</v>
      </c>
      <c r="E45" s="66"/>
      <c r="F45" s="87" t="s">
        <v>42</v>
      </c>
      <c r="G45" s="56"/>
      <c r="H45" s="1"/>
      <c r="I45" s="1"/>
      <c r="J45" s="1"/>
    </row>
    <row r="46" spans="1:35" ht="21" x14ac:dyDescent="0.25">
      <c r="A46" s="1"/>
      <c r="B46" s="55"/>
      <c r="C46" s="55"/>
      <c r="D46" s="88" t="s">
        <v>43</v>
      </c>
      <c r="E46" s="61" t="s">
        <v>6</v>
      </c>
      <c r="F46" s="56"/>
      <c r="G46" s="56"/>
      <c r="H46" s="1"/>
      <c r="I46" s="1"/>
      <c r="J46" s="1"/>
    </row>
    <row r="47" spans="1:35" ht="21" x14ac:dyDescent="0.25">
      <c r="A47" s="1"/>
      <c r="B47" s="55"/>
      <c r="C47" s="55"/>
      <c r="D47" s="89" t="s">
        <v>44</v>
      </c>
      <c r="E47" s="90"/>
      <c r="F47" s="56"/>
      <c r="G47" s="56"/>
      <c r="H47" s="1"/>
      <c r="I47" s="1"/>
      <c r="J47" s="1"/>
    </row>
    <row r="48" spans="1:35" ht="21" x14ac:dyDescent="0.25">
      <c r="A48" s="1"/>
      <c r="B48" s="55"/>
      <c r="C48" s="55"/>
      <c r="D48" s="88" t="s">
        <v>45</v>
      </c>
      <c r="E48" s="61" t="s">
        <v>6</v>
      </c>
      <c r="F48" s="56"/>
      <c r="G48" s="56"/>
      <c r="H48" s="1"/>
      <c r="I48" s="1"/>
      <c r="J48" s="1"/>
    </row>
    <row r="49" spans="1:35" s="1" customFormat="1" ht="3" customHeight="1" x14ac:dyDescent="0.25">
      <c r="A49" s="74"/>
      <c r="B49" s="74"/>
      <c r="C49" s="75"/>
      <c r="D49" s="75"/>
      <c r="E49" s="75"/>
      <c r="F49" s="78"/>
      <c r="G49" s="91"/>
      <c r="H49" s="91"/>
      <c r="I49" s="92"/>
      <c r="J49" s="72"/>
      <c r="M49" s="73"/>
    </row>
    <row r="50" spans="1:35" s="1" customFormat="1" ht="18.75" x14ac:dyDescent="0.25">
      <c r="B50" s="93"/>
      <c r="C50" s="115"/>
      <c r="D50" s="116"/>
      <c r="E50" s="94" t="s">
        <v>57</v>
      </c>
      <c r="F50" s="115"/>
      <c r="G50" s="115"/>
      <c r="H50" s="115"/>
    </row>
    <row r="51" spans="1:35" s="1" customFormat="1" ht="23.25" x14ac:dyDescent="0.25">
      <c r="B51" s="95"/>
      <c r="C51" s="117"/>
      <c r="D51" s="95" t="s">
        <v>46</v>
      </c>
      <c r="E51" s="124"/>
      <c r="F51" s="118"/>
      <c r="G51" s="118"/>
      <c r="H51" s="118"/>
      <c r="K51" s="73"/>
    </row>
    <row r="52" spans="1:35" ht="19.5" customHeight="1" x14ac:dyDescent="0.25">
      <c r="A52" s="1"/>
      <c r="B52" s="96"/>
      <c r="C52" s="121"/>
      <c r="D52" s="96" t="s">
        <v>47</v>
      </c>
      <c r="E52" s="97">
        <f>IF($E$40&gt;$E$28,(I28+(($E$40-$E$28))*G29),IF(AND($E$40&lt;$D$29,$E$40&gt;$E$27),(I27+(($E$40-$E$27)*G28)),IF(AND($E$40&lt;$D$28,$E$40&gt;$E$26),(I26+(($E$40-$E$26)*G27)),IF(AND($E$40&lt;$D$27,$E$40&gt;$D$26),$E$40*G26,0))))</f>
        <v>84.37</v>
      </c>
      <c r="F52" s="119"/>
      <c r="G52" s="119"/>
      <c r="H52" s="119"/>
      <c r="I52" s="1"/>
      <c r="J52" s="1"/>
    </row>
    <row r="53" spans="1:35" s="1" customFormat="1" ht="19.5" customHeight="1" x14ac:dyDescent="0.25">
      <c r="B53" s="96"/>
      <c r="C53" s="121"/>
      <c r="D53" s="96" t="s">
        <v>48</v>
      </c>
      <c r="E53" s="97">
        <f>IF(OR($E$46="yes",$E$48="yes"),0,0.61*$E$40)</f>
        <v>6.71</v>
      </c>
      <c r="F53" s="119"/>
      <c r="G53" s="119"/>
      <c r="H53" s="119"/>
    </row>
    <row r="54" spans="1:35" s="1" customFormat="1" ht="19.5" customHeight="1" x14ac:dyDescent="0.25">
      <c r="B54" s="95"/>
      <c r="C54" s="122"/>
      <c r="D54" s="95" t="s">
        <v>49</v>
      </c>
      <c r="E54" s="98"/>
      <c r="F54" s="119"/>
      <c r="G54" s="119"/>
      <c r="H54" s="119"/>
    </row>
    <row r="55" spans="1:35" s="1" customFormat="1" ht="19.5" customHeight="1" x14ac:dyDescent="0.25">
      <c r="B55" s="96"/>
      <c r="C55" s="123"/>
      <c r="D55" s="96" t="s">
        <v>50</v>
      </c>
      <c r="E55" s="99">
        <f>IF(OR($E$46="yes",$E$48="yes"),0,VLOOKUP($E$38,$C$6:$H$15,3,FALSE))</f>
        <v>48.04</v>
      </c>
      <c r="F55" s="120"/>
      <c r="G55" s="120"/>
      <c r="H55" s="120"/>
      <c r="K55" s="73"/>
    </row>
    <row r="56" spans="1:35" ht="19.5" customHeight="1" x14ac:dyDescent="0.25">
      <c r="A56" s="1"/>
      <c r="B56" s="96"/>
      <c r="C56" s="121"/>
      <c r="D56" s="96" t="s">
        <v>51</v>
      </c>
      <c r="E56" s="97">
        <f>IF($E$46="yes",0,VLOOKUP($E$38,$C$6:$P$15,11,FALSE))</f>
        <v>31.5</v>
      </c>
      <c r="F56" s="119"/>
      <c r="G56" s="119"/>
      <c r="H56" s="119"/>
      <c r="I56" s="1"/>
      <c r="J56" s="1"/>
    </row>
    <row r="57" spans="1:35" ht="24.95" customHeight="1" x14ac:dyDescent="0.25">
      <c r="A57" s="1"/>
      <c r="B57" s="100"/>
      <c r="C57" s="117"/>
      <c r="D57" s="100" t="s">
        <v>52</v>
      </c>
      <c r="E57" s="101">
        <f t="shared" ref="E57" si="0">SUM(E52:E56)</f>
        <v>170.62</v>
      </c>
      <c r="F57" s="117"/>
      <c r="G57" s="117"/>
      <c r="H57" s="117"/>
      <c r="I57" s="1"/>
      <c r="J57" s="1"/>
    </row>
    <row r="58" spans="1:35" s="106" customFormat="1" ht="15.75" customHeight="1" x14ac:dyDescent="0.25">
      <c r="A58" s="102"/>
      <c r="B58" s="102"/>
      <c r="C58" s="103"/>
      <c r="D58" s="104"/>
      <c r="E58" s="104"/>
      <c r="F58" s="104"/>
      <c r="G58" s="105"/>
      <c r="H58" s="105"/>
      <c r="I58" s="105"/>
      <c r="J58" s="105"/>
      <c r="K58" s="73"/>
      <c r="L58" s="73"/>
      <c r="M58" s="73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</row>
    <row r="59" spans="1:35" x14ac:dyDescent="0.25">
      <c r="A59" s="1"/>
      <c r="B59" s="1"/>
      <c r="C59" s="107"/>
      <c r="D59" s="36"/>
      <c r="E59" s="36"/>
      <c r="F59" s="108"/>
      <c r="G59" s="108"/>
      <c r="H59" s="73"/>
      <c r="I59" s="73"/>
      <c r="J59" s="73"/>
      <c r="K59" s="73"/>
      <c r="L59" s="73"/>
      <c r="M59" s="73"/>
    </row>
    <row r="60" spans="1:35" x14ac:dyDescent="0.25">
      <c r="A60" s="1"/>
      <c r="B60" s="1"/>
      <c r="C60" s="73"/>
      <c r="D60" s="108"/>
      <c r="E60" s="108"/>
      <c r="F60" s="108"/>
      <c r="G60" s="108"/>
      <c r="H60" s="73"/>
      <c r="I60" s="73"/>
      <c r="J60" s="73"/>
      <c r="K60" s="73"/>
      <c r="L60" s="73"/>
      <c r="M60" s="73"/>
    </row>
    <row r="61" spans="1:35" x14ac:dyDescent="0.25">
      <c r="A61" s="109" t="s">
        <v>53</v>
      </c>
      <c r="B61" s="109"/>
      <c r="C61" s="110"/>
      <c r="D61" s="111"/>
      <c r="E61" s="111"/>
      <c r="F61" s="111"/>
      <c r="G61" s="111"/>
      <c r="H61" s="73"/>
      <c r="I61" s="73"/>
      <c r="J61" s="73"/>
      <c r="K61" s="73"/>
      <c r="L61" s="73"/>
    </row>
    <row r="62" spans="1:35" x14ac:dyDescent="0.25">
      <c r="A62" s="109" t="s">
        <v>54</v>
      </c>
      <c r="B62" s="109"/>
      <c r="C62" s="110"/>
      <c r="D62" s="111"/>
      <c r="E62" s="111"/>
      <c r="F62" s="111"/>
      <c r="G62" s="111"/>
      <c r="H62" s="73"/>
      <c r="I62" s="73"/>
      <c r="J62" s="73"/>
      <c r="K62" s="73"/>
      <c r="L62" s="73"/>
    </row>
    <row r="63" spans="1:35" x14ac:dyDescent="0.25">
      <c r="A63" s="109" t="s">
        <v>55</v>
      </c>
      <c r="C63" s="112"/>
      <c r="D63" s="113"/>
      <c r="E63" s="113"/>
      <c r="F63" s="113"/>
      <c r="G63" s="113"/>
      <c r="H63" s="73"/>
      <c r="I63" s="73"/>
      <c r="J63" s="73"/>
      <c r="K63" s="73"/>
      <c r="L63" s="73"/>
    </row>
    <row r="64" spans="1:35" s="1" customFormat="1" x14ac:dyDescent="0.25">
      <c r="AH64" s="52"/>
      <c r="AI64" s="52"/>
    </row>
    <row r="65" spans="5:5" s="1" customFormat="1" x14ac:dyDescent="0.25">
      <c r="E65" s="114"/>
    </row>
    <row r="66" spans="5:5" s="1" customFormat="1" x14ac:dyDescent="0.25">
      <c r="E66" s="114"/>
    </row>
    <row r="67" spans="5:5" s="1" customFormat="1" x14ac:dyDescent="0.25"/>
    <row r="68" spans="5:5" s="1" customFormat="1" x14ac:dyDescent="0.25"/>
    <row r="69" spans="5:5" s="1" customFormat="1" x14ac:dyDescent="0.25"/>
    <row r="70" spans="5:5" s="1" customFormat="1" x14ac:dyDescent="0.25"/>
    <row r="71" spans="5:5" s="1" customFormat="1" x14ac:dyDescent="0.25"/>
    <row r="72" spans="5:5" s="1" customFormat="1" x14ac:dyDescent="0.25"/>
    <row r="73" spans="5:5" s="1" customFormat="1" x14ac:dyDescent="0.25"/>
    <row r="74" spans="5:5" s="1" customFormat="1" x14ac:dyDescent="0.25"/>
    <row r="75" spans="5:5" s="1" customFormat="1" x14ac:dyDescent="0.25"/>
    <row r="76" spans="5:5" s="1" customFormat="1" x14ac:dyDescent="0.25"/>
    <row r="77" spans="5:5" s="1" customFormat="1" x14ac:dyDescent="0.25"/>
    <row r="78" spans="5:5" s="1" customFormat="1" x14ac:dyDescent="0.25"/>
    <row r="79" spans="5:5" s="1" customFormat="1" x14ac:dyDescent="0.25"/>
    <row r="80" spans="5:5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</sheetData>
  <sheetProtection algorithmName="SHA-512" hashValue="ABoct/ptYg67rgiGBkq8aDt9g5NlvSWUDaGTYtZQlJ9R6BVWhjdvPOn99HMSKlMeBMrRbqI0iIOu7054/IVOgQ==" saltValue="SMHx88WtY8b0hRSOsM+KcQ==" spinCount="100000" sheet="1" objects="1" scenarios="1"/>
  <protectedRanges>
    <protectedRange sqref="E38 E40 E46 E48" name="Range1"/>
  </protectedRanges>
  <mergeCells count="8">
    <mergeCell ref="C44:D44"/>
    <mergeCell ref="C33:I33"/>
    <mergeCell ref="D17:F17"/>
    <mergeCell ref="D18:E18"/>
    <mergeCell ref="J18:K18"/>
    <mergeCell ref="D25:E25"/>
    <mergeCell ref="C32:I32"/>
    <mergeCell ref="C43:D43"/>
  </mergeCells>
  <dataValidations count="2">
    <dataValidation type="list" allowBlank="1" showInputMessage="1" showErrorMessage="1" sqref="E46 E48">
      <formula1>$D$2:$D$3</formula1>
    </dataValidation>
    <dataValidation type="list" allowBlank="1" showInputMessage="1" showErrorMessage="1" promptTitle="Meter Size Selection" prompt="Use the drop-down menu to indicate  your meter size" sqref="E38">
      <formula1>$C$6:$C$10</formula1>
    </dataValidation>
  </dataValidations>
  <hyperlinks>
    <hyperlink ref="F45" r:id="rId1" display="Click here for more information about Marin Water's Discount Programs"/>
  </hyperlinks>
  <pageMargins left="0.7" right="0.7" top="0.75" bottom="0.75" header="0.3" footer="0.3"/>
  <pageSetup scale="63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Rate Calculator</vt:lpstr>
      <vt:lpstr>'Rate Calculator'!Print_Area</vt:lpstr>
      <vt:lpstr>'Rate Calculator'!Proposed_T1</vt:lpstr>
      <vt:lpstr>'Rate Calculator'!Proposed_T2</vt:lpstr>
      <vt:lpstr>'Rate Calculator'!Proposed_T3</vt:lpstr>
      <vt:lpstr>'Rate Calculator'!Proposed_T4</vt:lpstr>
      <vt:lpstr>'Rate Calculator'!Summer1_hi</vt:lpstr>
      <vt:lpstr>'Rate Calculator'!Summer1_low</vt:lpstr>
      <vt:lpstr>'Rate Calculator'!Summer2_hi</vt:lpstr>
      <vt:lpstr>'Rate Calculator'!Summer2_low</vt:lpstr>
      <vt:lpstr>'Rate Calculator'!Summer3_hi</vt:lpstr>
      <vt:lpstr>'Rate Calculator'!Summer3_low</vt:lpstr>
      <vt:lpstr>'Rate Calculator'!Summer4_low</vt:lpstr>
      <vt:lpstr>'Rate Calculator'!Winter1_hi</vt:lpstr>
      <vt:lpstr>'Rate Calculator'!Winter1_low</vt:lpstr>
      <vt:lpstr>'Rate Calculator'!Winter2_hi</vt:lpstr>
      <vt:lpstr>'Rate Calculator'!Winter2_low</vt:lpstr>
      <vt:lpstr>'Rate Calculator'!Winter3_hi</vt:lpstr>
      <vt:lpstr>'Rate Calculator'!Winter3_low</vt:lpstr>
      <vt:lpstr>'Rate Calculator'!Winter4_low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Jessie Underhill</dc:creator>
  <cp:lastModifiedBy>Jessie Underhill</cp:lastModifiedBy>
  <cp:lastPrinted>2023-07-12T21:09:25Z</cp:lastPrinted>
  <dcterms:created xsi:type="dcterms:W3CDTF">2023-07-12T20:43:08Z</dcterms:created>
  <dcterms:modified xsi:type="dcterms:W3CDTF">2023-07-12T22:59:23Z</dcterms:modified>
</cp:coreProperties>
</file>